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2345" windowHeight="11580" tabRatio="995" activeTab="6"/>
  </bookViews>
  <sheets>
    <sheet name="dev gen " sheetId="6" r:id="rId1"/>
    <sheet name="Cap. 1" sheetId="9" r:id="rId2"/>
    <sheet name="Cap. 2" sheetId="21" r:id="rId3"/>
    <sheet name="Cap. 3" sheetId="11" r:id="rId4"/>
    <sheet name="Cap. 4" sheetId="89" r:id="rId5"/>
    <sheet name="Cap. 5 " sheetId="27" r:id="rId6"/>
    <sheet name="Cap. 6" sheetId="24" r:id="rId7"/>
    <sheet name="Ob. 59" sheetId="56" r:id="rId8"/>
    <sheet name="Ob. 60" sheetId="28" r:id="rId9"/>
    <sheet name="Ob.61" sheetId="58" r:id="rId10"/>
    <sheet name="Ob.62" sheetId="59" r:id="rId11"/>
    <sheet name="Ob.63" sheetId="60" r:id="rId12"/>
    <sheet name="Ob.64" sheetId="61" r:id="rId13"/>
    <sheet name="Ob.65" sheetId="62" r:id="rId14"/>
    <sheet name="Ob.66" sheetId="63" r:id="rId15"/>
    <sheet name="Ob.67" sheetId="64" r:id="rId16"/>
    <sheet name="Ob.68" sheetId="65" r:id="rId17"/>
    <sheet name="Ob.69" sheetId="66" r:id="rId18"/>
    <sheet name="Ob.70" sheetId="67" r:id="rId19"/>
    <sheet name="Ob.71" sheetId="68" r:id="rId20"/>
    <sheet name="Ob.72" sheetId="69" r:id="rId21"/>
    <sheet name="Ob.73" sheetId="70" r:id="rId22"/>
    <sheet name="Ob.74" sheetId="71" r:id="rId23"/>
    <sheet name="Ob.75" sheetId="72" r:id="rId24"/>
    <sheet name="Ob.76" sheetId="73" r:id="rId25"/>
    <sheet name="Ob.77" sheetId="74" r:id="rId26"/>
    <sheet name="Ob.78" sheetId="75" r:id="rId27"/>
    <sheet name="Ob.79" sheetId="76" r:id="rId28"/>
    <sheet name="Ob.80" sheetId="77" r:id="rId29"/>
    <sheet name="Ob.81" sheetId="78" r:id="rId30"/>
    <sheet name="Ob.82" sheetId="79" r:id="rId31"/>
    <sheet name="Ob.83" sheetId="80" r:id="rId32"/>
    <sheet name="Ob.84" sheetId="81" r:id="rId33"/>
    <sheet name="Ob.85" sheetId="82" r:id="rId34"/>
    <sheet name="Ob.86" sheetId="83" r:id="rId35"/>
    <sheet name="Ob.87" sheetId="88" r:id="rId36"/>
    <sheet name="Ob.88" sheetId="93" r:id="rId37"/>
    <sheet name="Dispec. PL" sheetId="85" r:id="rId38"/>
    <sheet name="Dispec.Sec" sheetId="92" r:id="rId39"/>
    <sheet name="Centralizare devize" sheetId="86" r:id="rId40"/>
  </sheets>
  <definedNames>
    <definedName name="_1Excel_BuiltIn_Print_Area_4_1" localSheetId="5">#REF!</definedName>
    <definedName name="_1Excel_BuiltIn_Print_Area_4_1" localSheetId="37">#REF!</definedName>
    <definedName name="_1Excel_BuiltIn_Print_Area_4_1" localSheetId="7">#REF!</definedName>
    <definedName name="_1Excel_BuiltIn_Print_Area_4_1" localSheetId="8">#REF!</definedName>
    <definedName name="_1Excel_BuiltIn_Print_Area_4_1" localSheetId="9">#REF!</definedName>
    <definedName name="_1Excel_BuiltIn_Print_Area_4_1" localSheetId="10">#REF!</definedName>
    <definedName name="_1Excel_BuiltIn_Print_Area_4_1" localSheetId="11">#REF!</definedName>
    <definedName name="_1Excel_BuiltIn_Print_Area_4_1" localSheetId="12">#REF!</definedName>
    <definedName name="_1Excel_BuiltIn_Print_Area_4_1" localSheetId="13">#REF!</definedName>
    <definedName name="_1Excel_BuiltIn_Print_Area_4_1" localSheetId="14">#REF!</definedName>
    <definedName name="_1Excel_BuiltIn_Print_Area_4_1" localSheetId="15">#REF!</definedName>
    <definedName name="_1Excel_BuiltIn_Print_Area_4_1" localSheetId="16">#REF!</definedName>
    <definedName name="_1Excel_BuiltIn_Print_Area_4_1" localSheetId="17">#REF!</definedName>
    <definedName name="_1Excel_BuiltIn_Print_Area_4_1" localSheetId="18">#REF!</definedName>
    <definedName name="_1Excel_BuiltIn_Print_Area_4_1" localSheetId="19">#REF!</definedName>
    <definedName name="_1Excel_BuiltIn_Print_Area_4_1" localSheetId="20">#REF!</definedName>
    <definedName name="_1Excel_BuiltIn_Print_Area_4_1" localSheetId="21">#REF!</definedName>
    <definedName name="_1Excel_BuiltIn_Print_Area_4_1" localSheetId="22">#REF!</definedName>
    <definedName name="_1Excel_BuiltIn_Print_Area_4_1" localSheetId="23">#REF!</definedName>
    <definedName name="_1Excel_BuiltIn_Print_Area_4_1" localSheetId="24">#REF!</definedName>
    <definedName name="_1Excel_BuiltIn_Print_Area_4_1" localSheetId="25">#REF!</definedName>
    <definedName name="_1Excel_BuiltIn_Print_Area_4_1" localSheetId="26">#REF!</definedName>
    <definedName name="_1Excel_BuiltIn_Print_Area_4_1" localSheetId="27">#REF!</definedName>
    <definedName name="_1Excel_BuiltIn_Print_Area_4_1" localSheetId="28">#REF!</definedName>
    <definedName name="_1Excel_BuiltIn_Print_Area_4_1" localSheetId="29">#REF!</definedName>
    <definedName name="_1Excel_BuiltIn_Print_Area_4_1" localSheetId="30">#REF!</definedName>
    <definedName name="_1Excel_BuiltIn_Print_Area_4_1" localSheetId="31">#REF!</definedName>
    <definedName name="_1Excel_BuiltIn_Print_Area_4_1" localSheetId="32">#REF!</definedName>
    <definedName name="_1Excel_BuiltIn_Print_Area_4_1" localSheetId="33">#REF!</definedName>
    <definedName name="_1Excel_BuiltIn_Print_Area_4_1" localSheetId="34">#REF!</definedName>
    <definedName name="_1Excel_BuiltIn_Print_Area_4_1" localSheetId="35">#REF!</definedName>
    <definedName name="_1Excel_BuiltIn_Print_Area_4_1">#REF!</definedName>
    <definedName name="_1Excel_BuiltIn_Print_Area_4_1_1" localSheetId="5">#REF!</definedName>
    <definedName name="_1Excel_BuiltIn_Print_Area_4_1_1" localSheetId="37">#REF!</definedName>
    <definedName name="_1Excel_BuiltIn_Print_Area_4_1_1" localSheetId="7">#REF!</definedName>
    <definedName name="_1Excel_BuiltIn_Print_Area_4_1_1" localSheetId="8">#REF!</definedName>
    <definedName name="_1Excel_BuiltIn_Print_Area_4_1_1" localSheetId="9">#REF!</definedName>
    <definedName name="_1Excel_BuiltIn_Print_Area_4_1_1" localSheetId="10">#REF!</definedName>
    <definedName name="_1Excel_BuiltIn_Print_Area_4_1_1" localSheetId="11">#REF!</definedName>
    <definedName name="_1Excel_BuiltIn_Print_Area_4_1_1" localSheetId="12">#REF!</definedName>
    <definedName name="_1Excel_BuiltIn_Print_Area_4_1_1" localSheetId="13">#REF!</definedName>
    <definedName name="_1Excel_BuiltIn_Print_Area_4_1_1" localSheetId="14">#REF!</definedName>
    <definedName name="_1Excel_BuiltIn_Print_Area_4_1_1" localSheetId="15">#REF!</definedName>
    <definedName name="_1Excel_BuiltIn_Print_Area_4_1_1" localSheetId="16">#REF!</definedName>
    <definedName name="_1Excel_BuiltIn_Print_Area_4_1_1" localSheetId="17">#REF!</definedName>
    <definedName name="_1Excel_BuiltIn_Print_Area_4_1_1" localSheetId="18">#REF!</definedName>
    <definedName name="_1Excel_BuiltIn_Print_Area_4_1_1" localSheetId="19">#REF!</definedName>
    <definedName name="_1Excel_BuiltIn_Print_Area_4_1_1" localSheetId="20">#REF!</definedName>
    <definedName name="_1Excel_BuiltIn_Print_Area_4_1_1" localSheetId="21">#REF!</definedName>
    <definedName name="_1Excel_BuiltIn_Print_Area_4_1_1" localSheetId="22">#REF!</definedName>
    <definedName name="_1Excel_BuiltIn_Print_Area_4_1_1" localSheetId="23">#REF!</definedName>
    <definedName name="_1Excel_BuiltIn_Print_Area_4_1_1" localSheetId="24">#REF!</definedName>
    <definedName name="_1Excel_BuiltIn_Print_Area_4_1_1" localSheetId="25">#REF!</definedName>
    <definedName name="_1Excel_BuiltIn_Print_Area_4_1_1" localSheetId="26">#REF!</definedName>
    <definedName name="_1Excel_BuiltIn_Print_Area_4_1_1" localSheetId="27">#REF!</definedName>
    <definedName name="_1Excel_BuiltIn_Print_Area_4_1_1" localSheetId="28">#REF!</definedName>
    <definedName name="_1Excel_BuiltIn_Print_Area_4_1_1" localSheetId="29">#REF!</definedName>
    <definedName name="_1Excel_BuiltIn_Print_Area_4_1_1" localSheetId="30">#REF!</definedName>
    <definedName name="_1Excel_BuiltIn_Print_Area_4_1_1" localSheetId="31">#REF!</definedName>
    <definedName name="_1Excel_BuiltIn_Print_Area_4_1_1" localSheetId="32">#REF!</definedName>
    <definedName name="_1Excel_BuiltIn_Print_Area_4_1_1" localSheetId="33">#REF!</definedName>
    <definedName name="_1Excel_BuiltIn_Print_Area_4_1_1" localSheetId="34">#REF!</definedName>
    <definedName name="_1Excel_BuiltIn_Print_Area_4_1_1" localSheetId="35">#REF!</definedName>
    <definedName name="_1Excel_BuiltIn_Print_Area_4_1_1">#REF!</definedName>
    <definedName name="_1Excel_BuiltIn_Print_Area_4_1_2" localSheetId="5">#REF!</definedName>
    <definedName name="_1Excel_BuiltIn_Print_Area_4_1_2" localSheetId="37">#REF!</definedName>
    <definedName name="_1Excel_BuiltIn_Print_Area_4_1_2" localSheetId="7">#REF!</definedName>
    <definedName name="_1Excel_BuiltIn_Print_Area_4_1_2" localSheetId="8">#REF!</definedName>
    <definedName name="_1Excel_BuiltIn_Print_Area_4_1_2" localSheetId="9">#REF!</definedName>
    <definedName name="_1Excel_BuiltIn_Print_Area_4_1_2" localSheetId="10">#REF!</definedName>
    <definedName name="_1Excel_BuiltIn_Print_Area_4_1_2" localSheetId="11">#REF!</definedName>
    <definedName name="_1Excel_BuiltIn_Print_Area_4_1_2" localSheetId="12">#REF!</definedName>
    <definedName name="_1Excel_BuiltIn_Print_Area_4_1_2" localSheetId="13">#REF!</definedName>
    <definedName name="_1Excel_BuiltIn_Print_Area_4_1_2" localSheetId="14">#REF!</definedName>
    <definedName name="_1Excel_BuiltIn_Print_Area_4_1_2" localSheetId="15">#REF!</definedName>
    <definedName name="_1Excel_BuiltIn_Print_Area_4_1_2" localSheetId="16">#REF!</definedName>
    <definedName name="_1Excel_BuiltIn_Print_Area_4_1_2" localSheetId="17">#REF!</definedName>
    <definedName name="_1Excel_BuiltIn_Print_Area_4_1_2" localSheetId="18">#REF!</definedName>
    <definedName name="_1Excel_BuiltIn_Print_Area_4_1_2" localSheetId="19">#REF!</definedName>
    <definedName name="_1Excel_BuiltIn_Print_Area_4_1_2" localSheetId="20">#REF!</definedName>
    <definedName name="_1Excel_BuiltIn_Print_Area_4_1_2" localSheetId="21">#REF!</definedName>
    <definedName name="_1Excel_BuiltIn_Print_Area_4_1_2" localSheetId="22">#REF!</definedName>
    <definedName name="_1Excel_BuiltIn_Print_Area_4_1_2" localSheetId="23">#REF!</definedName>
    <definedName name="_1Excel_BuiltIn_Print_Area_4_1_2" localSheetId="24">#REF!</definedName>
    <definedName name="_1Excel_BuiltIn_Print_Area_4_1_2" localSheetId="25">#REF!</definedName>
    <definedName name="_1Excel_BuiltIn_Print_Area_4_1_2" localSheetId="26">#REF!</definedName>
    <definedName name="_1Excel_BuiltIn_Print_Area_4_1_2" localSheetId="27">#REF!</definedName>
    <definedName name="_1Excel_BuiltIn_Print_Area_4_1_2" localSheetId="28">#REF!</definedName>
    <definedName name="_1Excel_BuiltIn_Print_Area_4_1_2" localSheetId="29">#REF!</definedName>
    <definedName name="_1Excel_BuiltIn_Print_Area_4_1_2" localSheetId="30">#REF!</definedName>
    <definedName name="_1Excel_BuiltIn_Print_Area_4_1_2" localSheetId="31">#REF!</definedName>
    <definedName name="_1Excel_BuiltIn_Print_Area_4_1_2" localSheetId="32">#REF!</definedName>
    <definedName name="_1Excel_BuiltIn_Print_Area_4_1_2" localSheetId="33">#REF!</definedName>
    <definedName name="_1Excel_BuiltIn_Print_Area_4_1_2" localSheetId="34">#REF!</definedName>
    <definedName name="_1Excel_BuiltIn_Print_Area_4_1_2" localSheetId="35">#REF!</definedName>
    <definedName name="_1Excel_BuiltIn_Print_Area_4_1_2">#REF!</definedName>
    <definedName name="_1Excel_BuiltIn_Print_Area_4_1_3" localSheetId="5">#REF!</definedName>
    <definedName name="_1Excel_BuiltIn_Print_Area_4_1_3" localSheetId="37">#REF!</definedName>
    <definedName name="_1Excel_BuiltIn_Print_Area_4_1_3" localSheetId="7">#REF!</definedName>
    <definedName name="_1Excel_BuiltIn_Print_Area_4_1_3" localSheetId="8">#REF!</definedName>
    <definedName name="_1Excel_BuiltIn_Print_Area_4_1_3" localSheetId="9">#REF!</definedName>
    <definedName name="_1Excel_BuiltIn_Print_Area_4_1_3" localSheetId="10">#REF!</definedName>
    <definedName name="_1Excel_BuiltIn_Print_Area_4_1_3" localSheetId="11">#REF!</definedName>
    <definedName name="_1Excel_BuiltIn_Print_Area_4_1_3" localSheetId="12">#REF!</definedName>
    <definedName name="_1Excel_BuiltIn_Print_Area_4_1_3" localSheetId="13">#REF!</definedName>
    <definedName name="_1Excel_BuiltIn_Print_Area_4_1_3" localSheetId="14">#REF!</definedName>
    <definedName name="_1Excel_BuiltIn_Print_Area_4_1_3" localSheetId="15">#REF!</definedName>
    <definedName name="_1Excel_BuiltIn_Print_Area_4_1_3" localSheetId="16">#REF!</definedName>
    <definedName name="_1Excel_BuiltIn_Print_Area_4_1_3" localSheetId="17">#REF!</definedName>
    <definedName name="_1Excel_BuiltIn_Print_Area_4_1_3" localSheetId="18">#REF!</definedName>
    <definedName name="_1Excel_BuiltIn_Print_Area_4_1_3" localSheetId="19">#REF!</definedName>
    <definedName name="_1Excel_BuiltIn_Print_Area_4_1_3" localSheetId="20">#REF!</definedName>
    <definedName name="_1Excel_BuiltIn_Print_Area_4_1_3" localSheetId="21">#REF!</definedName>
    <definedName name="_1Excel_BuiltIn_Print_Area_4_1_3" localSheetId="22">#REF!</definedName>
    <definedName name="_1Excel_BuiltIn_Print_Area_4_1_3" localSheetId="23">#REF!</definedName>
    <definedName name="_1Excel_BuiltIn_Print_Area_4_1_3" localSheetId="24">#REF!</definedName>
    <definedName name="_1Excel_BuiltIn_Print_Area_4_1_3" localSheetId="25">#REF!</definedName>
    <definedName name="_1Excel_BuiltIn_Print_Area_4_1_3" localSheetId="26">#REF!</definedName>
    <definedName name="_1Excel_BuiltIn_Print_Area_4_1_3" localSheetId="27">#REF!</definedName>
    <definedName name="_1Excel_BuiltIn_Print_Area_4_1_3" localSheetId="28">#REF!</definedName>
    <definedName name="_1Excel_BuiltIn_Print_Area_4_1_3" localSheetId="29">#REF!</definedName>
    <definedName name="_1Excel_BuiltIn_Print_Area_4_1_3" localSheetId="30">#REF!</definedName>
    <definedName name="_1Excel_BuiltIn_Print_Area_4_1_3" localSheetId="31">#REF!</definedName>
    <definedName name="_1Excel_BuiltIn_Print_Area_4_1_3" localSheetId="32">#REF!</definedName>
    <definedName name="_1Excel_BuiltIn_Print_Area_4_1_3" localSheetId="33">#REF!</definedName>
    <definedName name="_1Excel_BuiltIn_Print_Area_4_1_3" localSheetId="34">#REF!</definedName>
    <definedName name="_1Excel_BuiltIn_Print_Area_4_1_3" localSheetId="35">#REF!</definedName>
    <definedName name="_1Excel_BuiltIn_Print_Area_4_1_3">#REF!</definedName>
    <definedName name="_1Excel_BuiltIn_Print_Area_4_1_4" localSheetId="5">#REF!</definedName>
    <definedName name="_1Excel_BuiltIn_Print_Area_4_1_4" localSheetId="37">#REF!</definedName>
    <definedName name="_1Excel_BuiltIn_Print_Area_4_1_4" localSheetId="7">#REF!</definedName>
    <definedName name="_1Excel_BuiltIn_Print_Area_4_1_4" localSheetId="8">#REF!</definedName>
    <definedName name="_1Excel_BuiltIn_Print_Area_4_1_4" localSheetId="9">#REF!</definedName>
    <definedName name="_1Excel_BuiltIn_Print_Area_4_1_4" localSheetId="10">#REF!</definedName>
    <definedName name="_1Excel_BuiltIn_Print_Area_4_1_4" localSheetId="11">#REF!</definedName>
    <definedName name="_1Excel_BuiltIn_Print_Area_4_1_4" localSheetId="12">#REF!</definedName>
    <definedName name="_1Excel_BuiltIn_Print_Area_4_1_4" localSheetId="13">#REF!</definedName>
    <definedName name="_1Excel_BuiltIn_Print_Area_4_1_4" localSheetId="14">#REF!</definedName>
    <definedName name="_1Excel_BuiltIn_Print_Area_4_1_4" localSheetId="15">#REF!</definedName>
    <definedName name="_1Excel_BuiltIn_Print_Area_4_1_4" localSheetId="16">#REF!</definedName>
    <definedName name="_1Excel_BuiltIn_Print_Area_4_1_4" localSheetId="17">#REF!</definedName>
    <definedName name="_1Excel_BuiltIn_Print_Area_4_1_4" localSheetId="18">#REF!</definedName>
    <definedName name="_1Excel_BuiltIn_Print_Area_4_1_4" localSheetId="19">#REF!</definedName>
    <definedName name="_1Excel_BuiltIn_Print_Area_4_1_4" localSheetId="20">#REF!</definedName>
    <definedName name="_1Excel_BuiltIn_Print_Area_4_1_4" localSheetId="21">#REF!</definedName>
    <definedName name="_1Excel_BuiltIn_Print_Area_4_1_4" localSheetId="22">#REF!</definedName>
    <definedName name="_1Excel_BuiltIn_Print_Area_4_1_4" localSheetId="23">#REF!</definedName>
    <definedName name="_1Excel_BuiltIn_Print_Area_4_1_4" localSheetId="24">#REF!</definedName>
    <definedName name="_1Excel_BuiltIn_Print_Area_4_1_4" localSheetId="25">#REF!</definedName>
    <definedName name="_1Excel_BuiltIn_Print_Area_4_1_4" localSheetId="26">#REF!</definedName>
    <definedName name="_1Excel_BuiltIn_Print_Area_4_1_4" localSheetId="27">#REF!</definedName>
    <definedName name="_1Excel_BuiltIn_Print_Area_4_1_4" localSheetId="28">#REF!</definedName>
    <definedName name="_1Excel_BuiltIn_Print_Area_4_1_4" localSheetId="29">#REF!</definedName>
    <definedName name="_1Excel_BuiltIn_Print_Area_4_1_4" localSheetId="30">#REF!</definedName>
    <definedName name="_1Excel_BuiltIn_Print_Area_4_1_4" localSheetId="31">#REF!</definedName>
    <definedName name="_1Excel_BuiltIn_Print_Area_4_1_4" localSheetId="32">#REF!</definedName>
    <definedName name="_1Excel_BuiltIn_Print_Area_4_1_4" localSheetId="33">#REF!</definedName>
    <definedName name="_1Excel_BuiltIn_Print_Area_4_1_4" localSheetId="34">#REF!</definedName>
    <definedName name="_1Excel_BuiltIn_Print_Area_4_1_4" localSheetId="35">#REF!</definedName>
    <definedName name="_1Excel_BuiltIn_Print_Area_4_1_4">#REF!</definedName>
    <definedName name="Excel_BuiltIn_Print_Area_4_1" localSheetId="5">#REF!</definedName>
    <definedName name="Excel_BuiltIn_Print_Area_4_1" localSheetId="37">#REF!</definedName>
    <definedName name="Excel_BuiltIn_Print_Area_4_1" localSheetId="7">#REF!</definedName>
    <definedName name="Excel_BuiltIn_Print_Area_4_1" localSheetId="8">#REF!</definedName>
    <definedName name="Excel_BuiltIn_Print_Area_4_1" localSheetId="9">#REF!</definedName>
    <definedName name="Excel_BuiltIn_Print_Area_4_1" localSheetId="10">#REF!</definedName>
    <definedName name="Excel_BuiltIn_Print_Area_4_1" localSheetId="11">#REF!</definedName>
    <definedName name="Excel_BuiltIn_Print_Area_4_1" localSheetId="12">#REF!</definedName>
    <definedName name="Excel_BuiltIn_Print_Area_4_1" localSheetId="13">#REF!</definedName>
    <definedName name="Excel_BuiltIn_Print_Area_4_1" localSheetId="14">#REF!</definedName>
    <definedName name="Excel_BuiltIn_Print_Area_4_1" localSheetId="15">#REF!</definedName>
    <definedName name="Excel_BuiltIn_Print_Area_4_1" localSheetId="16">#REF!</definedName>
    <definedName name="Excel_BuiltIn_Print_Area_4_1" localSheetId="17">#REF!</definedName>
    <definedName name="Excel_BuiltIn_Print_Area_4_1" localSheetId="18">#REF!</definedName>
    <definedName name="Excel_BuiltIn_Print_Area_4_1" localSheetId="19">#REF!</definedName>
    <definedName name="Excel_BuiltIn_Print_Area_4_1" localSheetId="20">#REF!</definedName>
    <definedName name="Excel_BuiltIn_Print_Area_4_1" localSheetId="21">#REF!</definedName>
    <definedName name="Excel_BuiltIn_Print_Area_4_1" localSheetId="22">#REF!</definedName>
    <definedName name="Excel_BuiltIn_Print_Area_4_1" localSheetId="23">#REF!</definedName>
    <definedName name="Excel_BuiltIn_Print_Area_4_1" localSheetId="24">#REF!</definedName>
    <definedName name="Excel_BuiltIn_Print_Area_4_1" localSheetId="25">#REF!</definedName>
    <definedName name="Excel_BuiltIn_Print_Area_4_1" localSheetId="26">#REF!</definedName>
    <definedName name="Excel_BuiltIn_Print_Area_4_1" localSheetId="27">#REF!</definedName>
    <definedName name="Excel_BuiltIn_Print_Area_4_1" localSheetId="28">#REF!</definedName>
    <definedName name="Excel_BuiltIn_Print_Area_4_1" localSheetId="29">#REF!</definedName>
    <definedName name="Excel_BuiltIn_Print_Area_4_1" localSheetId="30">#REF!</definedName>
    <definedName name="Excel_BuiltIn_Print_Area_4_1" localSheetId="31">#REF!</definedName>
    <definedName name="Excel_BuiltIn_Print_Area_4_1" localSheetId="32">#REF!</definedName>
    <definedName name="Excel_BuiltIn_Print_Area_4_1" localSheetId="33">#REF!</definedName>
    <definedName name="Excel_BuiltIn_Print_Area_4_1" localSheetId="34">#REF!</definedName>
    <definedName name="Excel_BuiltIn_Print_Area_4_1" localSheetId="35">#REF!</definedName>
    <definedName name="Excel_BuiltIn_Print_Area_4_1">#REF!</definedName>
    <definedName name="Excel_BuiltIn_Print_Area_4_1_1" localSheetId="5">#REF!</definedName>
    <definedName name="Excel_BuiltIn_Print_Area_4_1_1" localSheetId="37">#REF!</definedName>
    <definedName name="Excel_BuiltIn_Print_Area_4_1_1" localSheetId="7">#REF!</definedName>
    <definedName name="Excel_BuiltIn_Print_Area_4_1_1" localSheetId="8">#REF!</definedName>
    <definedName name="Excel_BuiltIn_Print_Area_4_1_1" localSheetId="9">#REF!</definedName>
    <definedName name="Excel_BuiltIn_Print_Area_4_1_1" localSheetId="10">#REF!</definedName>
    <definedName name="Excel_BuiltIn_Print_Area_4_1_1" localSheetId="11">#REF!</definedName>
    <definedName name="Excel_BuiltIn_Print_Area_4_1_1" localSheetId="12">#REF!</definedName>
    <definedName name="Excel_BuiltIn_Print_Area_4_1_1" localSheetId="13">#REF!</definedName>
    <definedName name="Excel_BuiltIn_Print_Area_4_1_1" localSheetId="14">#REF!</definedName>
    <definedName name="Excel_BuiltIn_Print_Area_4_1_1" localSheetId="15">#REF!</definedName>
    <definedName name="Excel_BuiltIn_Print_Area_4_1_1" localSheetId="16">#REF!</definedName>
    <definedName name="Excel_BuiltIn_Print_Area_4_1_1" localSheetId="17">#REF!</definedName>
    <definedName name="Excel_BuiltIn_Print_Area_4_1_1" localSheetId="18">#REF!</definedName>
    <definedName name="Excel_BuiltIn_Print_Area_4_1_1" localSheetId="19">#REF!</definedName>
    <definedName name="Excel_BuiltIn_Print_Area_4_1_1" localSheetId="20">#REF!</definedName>
    <definedName name="Excel_BuiltIn_Print_Area_4_1_1" localSheetId="21">#REF!</definedName>
    <definedName name="Excel_BuiltIn_Print_Area_4_1_1" localSheetId="22">#REF!</definedName>
    <definedName name="Excel_BuiltIn_Print_Area_4_1_1" localSheetId="23">#REF!</definedName>
    <definedName name="Excel_BuiltIn_Print_Area_4_1_1" localSheetId="24">#REF!</definedName>
    <definedName name="Excel_BuiltIn_Print_Area_4_1_1" localSheetId="25">#REF!</definedName>
    <definedName name="Excel_BuiltIn_Print_Area_4_1_1" localSheetId="26">#REF!</definedName>
    <definedName name="Excel_BuiltIn_Print_Area_4_1_1" localSheetId="27">#REF!</definedName>
    <definedName name="Excel_BuiltIn_Print_Area_4_1_1" localSheetId="28">#REF!</definedName>
    <definedName name="Excel_BuiltIn_Print_Area_4_1_1" localSheetId="29">#REF!</definedName>
    <definedName name="Excel_BuiltIn_Print_Area_4_1_1" localSheetId="30">#REF!</definedName>
    <definedName name="Excel_BuiltIn_Print_Area_4_1_1" localSheetId="31">#REF!</definedName>
    <definedName name="Excel_BuiltIn_Print_Area_4_1_1" localSheetId="32">#REF!</definedName>
    <definedName name="Excel_BuiltIn_Print_Area_4_1_1" localSheetId="33">#REF!</definedName>
    <definedName name="Excel_BuiltIn_Print_Area_4_1_1" localSheetId="34">#REF!</definedName>
    <definedName name="Excel_BuiltIn_Print_Area_4_1_1" localSheetId="35">#REF!</definedName>
    <definedName name="Excel_BuiltIn_Print_Area_4_1_1">#REF!</definedName>
    <definedName name="Excel_BuiltIn_Print_Area_4_1_2" localSheetId="5">#REF!</definedName>
    <definedName name="Excel_BuiltIn_Print_Area_4_1_2" localSheetId="37">#REF!</definedName>
    <definedName name="Excel_BuiltIn_Print_Area_4_1_2" localSheetId="7">#REF!</definedName>
    <definedName name="Excel_BuiltIn_Print_Area_4_1_2" localSheetId="8">#REF!</definedName>
    <definedName name="Excel_BuiltIn_Print_Area_4_1_2" localSheetId="9">#REF!</definedName>
    <definedName name="Excel_BuiltIn_Print_Area_4_1_2" localSheetId="10">#REF!</definedName>
    <definedName name="Excel_BuiltIn_Print_Area_4_1_2" localSheetId="11">#REF!</definedName>
    <definedName name="Excel_BuiltIn_Print_Area_4_1_2" localSheetId="12">#REF!</definedName>
    <definedName name="Excel_BuiltIn_Print_Area_4_1_2" localSheetId="13">#REF!</definedName>
    <definedName name="Excel_BuiltIn_Print_Area_4_1_2" localSheetId="14">#REF!</definedName>
    <definedName name="Excel_BuiltIn_Print_Area_4_1_2" localSheetId="15">#REF!</definedName>
    <definedName name="Excel_BuiltIn_Print_Area_4_1_2" localSheetId="16">#REF!</definedName>
    <definedName name="Excel_BuiltIn_Print_Area_4_1_2" localSheetId="17">#REF!</definedName>
    <definedName name="Excel_BuiltIn_Print_Area_4_1_2" localSheetId="18">#REF!</definedName>
    <definedName name="Excel_BuiltIn_Print_Area_4_1_2" localSheetId="19">#REF!</definedName>
    <definedName name="Excel_BuiltIn_Print_Area_4_1_2" localSheetId="20">#REF!</definedName>
    <definedName name="Excel_BuiltIn_Print_Area_4_1_2" localSheetId="21">#REF!</definedName>
    <definedName name="Excel_BuiltIn_Print_Area_4_1_2" localSheetId="22">#REF!</definedName>
    <definedName name="Excel_BuiltIn_Print_Area_4_1_2" localSheetId="23">#REF!</definedName>
    <definedName name="Excel_BuiltIn_Print_Area_4_1_2" localSheetId="24">#REF!</definedName>
    <definedName name="Excel_BuiltIn_Print_Area_4_1_2" localSheetId="25">#REF!</definedName>
    <definedName name="Excel_BuiltIn_Print_Area_4_1_2" localSheetId="26">#REF!</definedName>
    <definedName name="Excel_BuiltIn_Print_Area_4_1_2" localSheetId="27">#REF!</definedName>
    <definedName name="Excel_BuiltIn_Print_Area_4_1_2" localSheetId="28">#REF!</definedName>
    <definedName name="Excel_BuiltIn_Print_Area_4_1_2" localSheetId="29">#REF!</definedName>
    <definedName name="Excel_BuiltIn_Print_Area_4_1_2" localSheetId="30">#REF!</definedName>
    <definedName name="Excel_BuiltIn_Print_Area_4_1_2" localSheetId="31">#REF!</definedName>
    <definedName name="Excel_BuiltIn_Print_Area_4_1_2" localSheetId="32">#REF!</definedName>
    <definedName name="Excel_BuiltIn_Print_Area_4_1_2" localSheetId="33">#REF!</definedName>
    <definedName name="Excel_BuiltIn_Print_Area_4_1_2" localSheetId="34">#REF!</definedName>
    <definedName name="Excel_BuiltIn_Print_Area_4_1_2" localSheetId="35">#REF!</definedName>
    <definedName name="Excel_BuiltIn_Print_Area_4_1_2">#REF!</definedName>
    <definedName name="Excel_BuiltIn_Print_Area_4_1_3" localSheetId="5">#REF!</definedName>
    <definedName name="Excel_BuiltIn_Print_Area_4_1_3" localSheetId="37">#REF!</definedName>
    <definedName name="Excel_BuiltIn_Print_Area_4_1_3" localSheetId="7">#REF!</definedName>
    <definedName name="Excel_BuiltIn_Print_Area_4_1_3" localSheetId="8">#REF!</definedName>
    <definedName name="Excel_BuiltIn_Print_Area_4_1_3" localSheetId="9">#REF!</definedName>
    <definedName name="Excel_BuiltIn_Print_Area_4_1_3" localSheetId="10">#REF!</definedName>
    <definedName name="Excel_BuiltIn_Print_Area_4_1_3" localSheetId="11">#REF!</definedName>
    <definedName name="Excel_BuiltIn_Print_Area_4_1_3" localSheetId="12">#REF!</definedName>
    <definedName name="Excel_BuiltIn_Print_Area_4_1_3" localSheetId="13">#REF!</definedName>
    <definedName name="Excel_BuiltIn_Print_Area_4_1_3" localSheetId="14">#REF!</definedName>
    <definedName name="Excel_BuiltIn_Print_Area_4_1_3" localSheetId="15">#REF!</definedName>
    <definedName name="Excel_BuiltIn_Print_Area_4_1_3" localSheetId="16">#REF!</definedName>
    <definedName name="Excel_BuiltIn_Print_Area_4_1_3" localSheetId="17">#REF!</definedName>
    <definedName name="Excel_BuiltIn_Print_Area_4_1_3" localSheetId="18">#REF!</definedName>
    <definedName name="Excel_BuiltIn_Print_Area_4_1_3" localSheetId="19">#REF!</definedName>
    <definedName name="Excel_BuiltIn_Print_Area_4_1_3" localSheetId="20">#REF!</definedName>
    <definedName name="Excel_BuiltIn_Print_Area_4_1_3" localSheetId="21">#REF!</definedName>
    <definedName name="Excel_BuiltIn_Print_Area_4_1_3" localSheetId="22">#REF!</definedName>
    <definedName name="Excel_BuiltIn_Print_Area_4_1_3" localSheetId="23">#REF!</definedName>
    <definedName name="Excel_BuiltIn_Print_Area_4_1_3" localSheetId="24">#REF!</definedName>
    <definedName name="Excel_BuiltIn_Print_Area_4_1_3" localSheetId="25">#REF!</definedName>
    <definedName name="Excel_BuiltIn_Print_Area_4_1_3" localSheetId="26">#REF!</definedName>
    <definedName name="Excel_BuiltIn_Print_Area_4_1_3" localSheetId="27">#REF!</definedName>
    <definedName name="Excel_BuiltIn_Print_Area_4_1_3" localSheetId="28">#REF!</definedName>
    <definedName name="Excel_BuiltIn_Print_Area_4_1_3" localSheetId="29">#REF!</definedName>
    <definedName name="Excel_BuiltIn_Print_Area_4_1_3" localSheetId="30">#REF!</definedName>
    <definedName name="Excel_BuiltIn_Print_Area_4_1_3" localSheetId="31">#REF!</definedName>
    <definedName name="Excel_BuiltIn_Print_Area_4_1_3" localSheetId="32">#REF!</definedName>
    <definedName name="Excel_BuiltIn_Print_Area_4_1_3" localSheetId="33">#REF!</definedName>
    <definedName name="Excel_BuiltIn_Print_Area_4_1_3" localSheetId="34">#REF!</definedName>
    <definedName name="Excel_BuiltIn_Print_Area_4_1_3" localSheetId="35">#REF!</definedName>
    <definedName name="Excel_BuiltIn_Print_Area_4_1_3">#REF!</definedName>
    <definedName name="Excel_BuiltIn_Print_Area_4_1_4" localSheetId="5">#REF!</definedName>
    <definedName name="Excel_BuiltIn_Print_Area_4_1_4" localSheetId="37">#REF!</definedName>
    <definedName name="Excel_BuiltIn_Print_Area_4_1_4" localSheetId="7">#REF!</definedName>
    <definedName name="Excel_BuiltIn_Print_Area_4_1_4" localSheetId="8">#REF!</definedName>
    <definedName name="Excel_BuiltIn_Print_Area_4_1_4" localSheetId="9">#REF!</definedName>
    <definedName name="Excel_BuiltIn_Print_Area_4_1_4" localSheetId="10">#REF!</definedName>
    <definedName name="Excel_BuiltIn_Print_Area_4_1_4" localSheetId="11">#REF!</definedName>
    <definedName name="Excel_BuiltIn_Print_Area_4_1_4" localSheetId="12">#REF!</definedName>
    <definedName name="Excel_BuiltIn_Print_Area_4_1_4" localSheetId="13">#REF!</definedName>
    <definedName name="Excel_BuiltIn_Print_Area_4_1_4" localSheetId="14">#REF!</definedName>
    <definedName name="Excel_BuiltIn_Print_Area_4_1_4" localSheetId="15">#REF!</definedName>
    <definedName name="Excel_BuiltIn_Print_Area_4_1_4" localSheetId="16">#REF!</definedName>
    <definedName name="Excel_BuiltIn_Print_Area_4_1_4" localSheetId="17">#REF!</definedName>
    <definedName name="Excel_BuiltIn_Print_Area_4_1_4" localSheetId="18">#REF!</definedName>
    <definedName name="Excel_BuiltIn_Print_Area_4_1_4" localSheetId="19">#REF!</definedName>
    <definedName name="Excel_BuiltIn_Print_Area_4_1_4" localSheetId="20">#REF!</definedName>
    <definedName name="Excel_BuiltIn_Print_Area_4_1_4" localSheetId="21">#REF!</definedName>
    <definedName name="Excel_BuiltIn_Print_Area_4_1_4" localSheetId="22">#REF!</definedName>
    <definedName name="Excel_BuiltIn_Print_Area_4_1_4" localSheetId="23">#REF!</definedName>
    <definedName name="Excel_BuiltIn_Print_Area_4_1_4" localSheetId="24">#REF!</definedName>
    <definedName name="Excel_BuiltIn_Print_Area_4_1_4" localSheetId="25">#REF!</definedName>
    <definedName name="Excel_BuiltIn_Print_Area_4_1_4" localSheetId="26">#REF!</definedName>
    <definedName name="Excel_BuiltIn_Print_Area_4_1_4" localSheetId="27">#REF!</definedName>
    <definedName name="Excel_BuiltIn_Print_Area_4_1_4" localSheetId="28">#REF!</definedName>
    <definedName name="Excel_BuiltIn_Print_Area_4_1_4" localSheetId="29">#REF!</definedName>
    <definedName name="Excel_BuiltIn_Print_Area_4_1_4" localSheetId="30">#REF!</definedName>
    <definedName name="Excel_BuiltIn_Print_Area_4_1_4" localSheetId="31">#REF!</definedName>
    <definedName name="Excel_BuiltIn_Print_Area_4_1_4" localSheetId="32">#REF!</definedName>
    <definedName name="Excel_BuiltIn_Print_Area_4_1_4" localSheetId="33">#REF!</definedName>
    <definedName name="Excel_BuiltIn_Print_Area_4_1_4" localSheetId="34">#REF!</definedName>
    <definedName name="Excel_BuiltIn_Print_Area_4_1_4" localSheetId="35">#REF!</definedName>
    <definedName name="Excel_BuiltIn_Print_Area_4_1_4">#REF!</definedName>
    <definedName name="Ob.58" localSheetId="35">#REF!</definedName>
    <definedName name="Ob.58">#REF!</definedName>
    <definedName name="Ob.582">#REF!</definedName>
    <definedName name="Ob.59" localSheetId="35">#REF!</definedName>
    <definedName name="Ob.59">#REF!</definedName>
    <definedName name="_xlnm.Print_Area" localSheetId="1">'Cap. 1'!$A$1:$E$25</definedName>
    <definedName name="_xlnm.Print_Area" localSheetId="2">'Cap. 2'!$A$1:$E$23</definedName>
    <definedName name="_xlnm.Print_Area" localSheetId="3">'Cap. 3'!$A$1:$E$61</definedName>
    <definedName name="_xlnm.Print_Area" localSheetId="5">'Cap. 5 '!$A$1:$E$32</definedName>
    <definedName name="_xlnm.Print_Area" localSheetId="6">'Cap. 6'!$A$1:$E$23</definedName>
    <definedName name="_xlnm.Print_Area" localSheetId="0">'dev gen '!$A$1:$E$86</definedName>
    <definedName name="_xlnm.Print_Area" localSheetId="37">'Dispec. PL'!$A$1:$E$39</definedName>
    <definedName name="_xlnm.Print_Area" localSheetId="7">'Ob. 59'!$A$1:$E$52</definedName>
    <definedName name="_xlnm.Print_Area" localSheetId="8">'Ob. 60'!$A$1:$E$50</definedName>
    <definedName name="_xlnm.Print_Area" localSheetId="9">Ob.61!$A$1:$E$44</definedName>
    <definedName name="_xlnm.Print_Area" localSheetId="10">Ob.62!$A$1:$E$51</definedName>
    <definedName name="_xlnm.Print_Area" localSheetId="11">Ob.63!$A$1:$E$50</definedName>
    <definedName name="_xlnm.Print_Area" localSheetId="12">Ob.64!$A$1:$E$45</definedName>
    <definedName name="_xlnm.Print_Area" localSheetId="13">Ob.65!$A$1:$E$44</definedName>
    <definedName name="_xlnm.Print_Area" localSheetId="14">Ob.66!$A$1:$E$44</definedName>
    <definedName name="_xlnm.Print_Area" localSheetId="15">Ob.67!$A$1:$E$44</definedName>
    <definedName name="_xlnm.Print_Area" localSheetId="16">Ob.68!$A$1:$E$46</definedName>
    <definedName name="_xlnm.Print_Area" localSheetId="17">Ob.69!$A$1:$E$46</definedName>
    <definedName name="_xlnm.Print_Area" localSheetId="18">Ob.70!$A$1:$E$45</definedName>
    <definedName name="_xlnm.Print_Area" localSheetId="19">Ob.71!$A$1:$E$45</definedName>
    <definedName name="_xlnm.Print_Area" localSheetId="20">Ob.72!$A$1:$E$44</definedName>
    <definedName name="_xlnm.Print_Area" localSheetId="21">Ob.73!$A$1:$E$44</definedName>
    <definedName name="_xlnm.Print_Area" localSheetId="22">Ob.74!$A$1:$E$49</definedName>
    <definedName name="_xlnm.Print_Area" localSheetId="23">Ob.75!$A$1:$E$48</definedName>
    <definedName name="_xlnm.Print_Area" localSheetId="24">Ob.76!$A$1:$E$44</definedName>
    <definedName name="_xlnm.Print_Area" localSheetId="25">Ob.77!$A$1:$E$44</definedName>
    <definedName name="_xlnm.Print_Area" localSheetId="26">Ob.78!$A$1:$E$43</definedName>
    <definedName name="_xlnm.Print_Area" localSheetId="27">Ob.79!$A$1:$E$40</definedName>
    <definedName name="_xlnm.Print_Area" localSheetId="28">Ob.80!$A$1:$E$44</definedName>
    <definedName name="_xlnm.Print_Area" localSheetId="29">Ob.81!$A$1:$E$46</definedName>
    <definedName name="_xlnm.Print_Area" localSheetId="30">Ob.82!$A$1:$E$45</definedName>
    <definedName name="_xlnm.Print_Area" localSheetId="31">Ob.83!$A$1:$E$45</definedName>
    <definedName name="_xlnm.Print_Area" localSheetId="32">Ob.84!$A$1:$E$46</definedName>
    <definedName name="_xlnm.Print_Area" localSheetId="33">Ob.85!$A$1:$E$45</definedName>
    <definedName name="_xlnm.Print_Area" localSheetId="34">Ob.86!$A$1:$E$54</definedName>
    <definedName name="_xlnm.Print_Area" localSheetId="35">Ob.87!$A$1:$E$45</definedName>
    <definedName name="SSS" localSheetId="37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33">#REF!</definedName>
    <definedName name="SSS" localSheetId="34">#REF!</definedName>
    <definedName name="SSS" localSheetId="35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E78" i="6" l="1"/>
  <c r="D78" i="6"/>
  <c r="C70" i="6"/>
  <c r="C47" i="6"/>
  <c r="C48" i="6" l="1"/>
  <c r="J34" i="66" l="1"/>
  <c r="I41" i="86" l="1"/>
  <c r="J41" i="86"/>
  <c r="D17" i="28" l="1"/>
  <c r="D27" i="75" l="1"/>
  <c r="E27" i="75" s="1"/>
  <c r="D33" i="93" l="1"/>
  <c r="E33" i="93" s="1"/>
  <c r="C34" i="93"/>
  <c r="J38" i="86" l="1"/>
  <c r="C41" i="93" l="1"/>
  <c r="D40" i="93"/>
  <c r="D39" i="93"/>
  <c r="E39" i="93" s="1"/>
  <c r="D38" i="93"/>
  <c r="E37" i="93"/>
  <c r="E41" i="93" s="1"/>
  <c r="D37" i="93"/>
  <c r="C36" i="93"/>
  <c r="D35" i="93"/>
  <c r="D36" i="93" s="1"/>
  <c r="C42" i="93"/>
  <c r="D22" i="93"/>
  <c r="D17" i="93"/>
  <c r="D16" i="93"/>
  <c r="E16" i="93" s="1"/>
  <c r="D14" i="93"/>
  <c r="E14" i="93" s="1"/>
  <c r="D34" i="93" l="1"/>
  <c r="E17" i="93"/>
  <c r="E34" i="93" s="1"/>
  <c r="E22" i="93"/>
  <c r="D41" i="93"/>
  <c r="D21" i="93"/>
  <c r="D20" i="93"/>
  <c r="E35" i="93"/>
  <c r="D13" i="89"/>
  <c r="E13" i="89" s="1"/>
  <c r="J40" i="86"/>
  <c r="J39" i="86"/>
  <c r="J37" i="86"/>
  <c r="J36" i="86"/>
  <c r="J35" i="86"/>
  <c r="J34" i="86"/>
  <c r="J33" i="86"/>
  <c r="J32" i="86"/>
  <c r="J31" i="86"/>
  <c r="J30" i="86"/>
  <c r="J29" i="86"/>
  <c r="J28" i="86"/>
  <c r="J27" i="86"/>
  <c r="J26" i="86"/>
  <c r="J25" i="86"/>
  <c r="J24" i="86"/>
  <c r="J23" i="86"/>
  <c r="J22" i="86"/>
  <c r="J21" i="86"/>
  <c r="J20" i="86"/>
  <c r="J19" i="86"/>
  <c r="J18" i="86"/>
  <c r="J17" i="86"/>
  <c r="J16" i="86"/>
  <c r="J15" i="86"/>
  <c r="J14" i="86"/>
  <c r="J13" i="86"/>
  <c r="J12" i="86"/>
  <c r="J11" i="86"/>
  <c r="J10" i="86"/>
  <c r="J9" i="86"/>
  <c r="D42" i="93" l="1"/>
  <c r="E36" i="93"/>
  <c r="D17" i="92"/>
  <c r="E21" i="93" l="1"/>
  <c r="E42" i="93"/>
  <c r="E20" i="93"/>
  <c r="D17" i="85"/>
  <c r="D17" i="58" l="1"/>
  <c r="D17" i="59"/>
  <c r="D17" i="60"/>
  <c r="D17" i="61"/>
  <c r="D17" i="62"/>
  <c r="D17" i="63"/>
  <c r="D17" i="64"/>
  <c r="D17" i="65"/>
  <c r="D17" i="66"/>
  <c r="D17" i="67"/>
  <c r="D17" i="68"/>
  <c r="D17" i="69"/>
  <c r="D17" i="70"/>
  <c r="D17" i="71"/>
  <c r="D17" i="72"/>
  <c r="D17" i="73" l="1"/>
  <c r="D17" i="74"/>
  <c r="D17" i="75"/>
  <c r="D17" i="76"/>
  <c r="D17" i="77" l="1"/>
  <c r="D17" i="78"/>
  <c r="D17" i="79"/>
  <c r="D17" i="80"/>
  <c r="D17" i="81"/>
  <c r="D17" i="82"/>
  <c r="D17" i="88"/>
  <c r="D17" i="83"/>
  <c r="C30" i="92" l="1"/>
  <c r="D29" i="92"/>
  <c r="D28" i="92"/>
  <c r="E28" i="92" s="1"/>
  <c r="D27" i="92"/>
  <c r="D26" i="92"/>
  <c r="D30" i="92" s="1"/>
  <c r="C25" i="92"/>
  <c r="D24" i="92"/>
  <c r="D25" i="92" s="1"/>
  <c r="D22" i="92"/>
  <c r="E22" i="92" s="1"/>
  <c r="E17" i="92"/>
  <c r="D16" i="92"/>
  <c r="D14" i="92"/>
  <c r="E14" i="92" s="1"/>
  <c r="D17" i="56"/>
  <c r="D23" i="92" l="1"/>
  <c r="E24" i="92"/>
  <c r="E25" i="92" s="1"/>
  <c r="D31" i="92"/>
  <c r="E16" i="92"/>
  <c r="E23" i="92" s="1"/>
  <c r="E26" i="92"/>
  <c r="E30" i="92" s="1"/>
  <c r="E31" i="92" l="1"/>
  <c r="E19" i="89"/>
  <c r="D19" i="89"/>
  <c r="C19" i="89"/>
  <c r="E17" i="85" l="1"/>
  <c r="E17" i="88"/>
  <c r="E17" i="83"/>
  <c r="E17" i="82"/>
  <c r="E17" i="81"/>
  <c r="E17" i="80"/>
  <c r="E17" i="79"/>
  <c r="E17" i="78"/>
  <c r="E17" i="77"/>
  <c r="E17" i="76"/>
  <c r="E17" i="75"/>
  <c r="E17" i="74"/>
  <c r="E17" i="73"/>
  <c r="E17" i="72"/>
  <c r="E17" i="71"/>
  <c r="E17" i="70"/>
  <c r="E17" i="69"/>
  <c r="E17" i="68"/>
  <c r="E17" i="67"/>
  <c r="E17" i="66"/>
  <c r="E17" i="65"/>
  <c r="E17" i="64"/>
  <c r="E17" i="63"/>
  <c r="E17" i="62"/>
  <c r="E17" i="61"/>
  <c r="E17" i="60"/>
  <c r="E17" i="59"/>
  <c r="E17" i="58"/>
  <c r="E17" i="28"/>
  <c r="E17" i="56"/>
  <c r="G37" i="11" l="1"/>
  <c r="C27" i="11"/>
  <c r="G15" i="21"/>
  <c r="C37" i="88" l="1"/>
  <c r="D36" i="88"/>
  <c r="D35" i="88"/>
  <c r="E35" i="88" s="1"/>
  <c r="D34" i="88"/>
  <c r="J33" i="88"/>
  <c r="D33" i="88"/>
  <c r="D22" i="88" s="1"/>
  <c r="C32" i="88"/>
  <c r="D31" i="88"/>
  <c r="E31" i="88" s="1"/>
  <c r="E32" i="88" s="1"/>
  <c r="D29" i="88"/>
  <c r="E26" i="88"/>
  <c r="D26" i="88"/>
  <c r="C30" i="88"/>
  <c r="D16" i="88"/>
  <c r="E16" i="88" s="1"/>
  <c r="D14" i="88"/>
  <c r="E14" i="88" s="1"/>
  <c r="E33" i="88" l="1"/>
  <c r="E37" i="88" s="1"/>
  <c r="D32" i="88"/>
  <c r="D21" i="88" s="1"/>
  <c r="E22" i="88"/>
  <c r="E20" i="88"/>
  <c r="C38" i="88"/>
  <c r="D37" i="88"/>
  <c r="D30" i="88"/>
  <c r="E29" i="88"/>
  <c r="E21" i="88" l="1"/>
  <c r="D20" i="88"/>
  <c r="E30" i="88"/>
  <c r="D38" i="88"/>
  <c r="E38" i="88" l="1"/>
  <c r="C31" i="85" l="1"/>
  <c r="D30" i="85"/>
  <c r="D29" i="85"/>
  <c r="E29" i="85" s="1"/>
  <c r="D28" i="85"/>
  <c r="J27" i="85"/>
  <c r="D27" i="85"/>
  <c r="E27" i="85" s="1"/>
  <c r="C26" i="85"/>
  <c r="D25" i="85"/>
  <c r="E25" i="85" s="1"/>
  <c r="E26" i="85" s="1"/>
  <c r="C24" i="85"/>
  <c r="D16" i="85"/>
  <c r="E16" i="85" s="1"/>
  <c r="D14" i="85"/>
  <c r="E14" i="85" s="1"/>
  <c r="E31" i="85" l="1"/>
  <c r="C32" i="85"/>
  <c r="D26" i="85"/>
  <c r="D24" i="85"/>
  <c r="D31" i="85"/>
  <c r="E24" i="85"/>
  <c r="E26" i="81"/>
  <c r="D19" i="81"/>
  <c r="E19" i="81" s="1"/>
  <c r="D20" i="81"/>
  <c r="E20" i="81" s="1"/>
  <c r="D21" i="81"/>
  <c r="E21" i="81" s="1"/>
  <c r="D22" i="81"/>
  <c r="E22" i="81" s="1"/>
  <c r="D23" i="81"/>
  <c r="E23" i="81" s="1"/>
  <c r="D24" i="81"/>
  <c r="E24" i="81" s="1"/>
  <c r="D25" i="81"/>
  <c r="E25" i="81" s="1"/>
  <c r="D26" i="81"/>
  <c r="D27" i="81"/>
  <c r="E27" i="81" s="1"/>
  <c r="D28" i="81"/>
  <c r="E28" i="81" s="1"/>
  <c r="D29" i="81"/>
  <c r="E29" i="81" s="1"/>
  <c r="D24" i="76"/>
  <c r="E24" i="76" s="1"/>
  <c r="D19" i="75"/>
  <c r="E19" i="75" s="1"/>
  <c r="D20" i="75"/>
  <c r="E20" i="75" s="1"/>
  <c r="D19" i="74"/>
  <c r="E19" i="74" s="1"/>
  <c r="D20" i="74"/>
  <c r="E20" i="74" s="1"/>
  <c r="D21" i="74"/>
  <c r="E21" i="74" s="1"/>
  <c r="D22" i="74"/>
  <c r="E22" i="74" s="1"/>
  <c r="D23" i="74"/>
  <c r="E23" i="74" s="1"/>
  <c r="D24" i="74"/>
  <c r="E24" i="74" s="1"/>
  <c r="D26" i="73"/>
  <c r="D27" i="73"/>
  <c r="E27" i="73" s="1"/>
  <c r="D28" i="73"/>
  <c r="E26" i="73"/>
  <c r="E28" i="73"/>
  <c r="D27" i="72"/>
  <c r="D28" i="72"/>
  <c r="D29" i="72"/>
  <c r="E29" i="72" s="1"/>
  <c r="D30" i="72"/>
  <c r="E30" i="72" s="1"/>
  <c r="D31" i="72"/>
  <c r="D32" i="72"/>
  <c r="E27" i="72"/>
  <c r="E28" i="72"/>
  <c r="E31" i="72"/>
  <c r="E32" i="72"/>
  <c r="D25" i="70"/>
  <c r="D26" i="70"/>
  <c r="E26" i="70" s="1"/>
  <c r="D27" i="70"/>
  <c r="E25" i="70"/>
  <c r="E27" i="70"/>
  <c r="E26" i="69"/>
  <c r="E20" i="69"/>
  <c r="D26" i="69"/>
  <c r="D20" i="69"/>
  <c r="D22" i="68"/>
  <c r="E22" i="68" s="1"/>
  <c r="D23" i="68"/>
  <c r="E23" i="68" s="1"/>
  <c r="D24" i="68"/>
  <c r="E24" i="68" s="1"/>
  <c r="D25" i="68"/>
  <c r="E25" i="68" s="1"/>
  <c r="D26" i="68"/>
  <c r="E26" i="68" s="1"/>
  <c r="D27" i="68"/>
  <c r="E27" i="68" s="1"/>
  <c r="D28" i="68"/>
  <c r="E28" i="68" s="1"/>
  <c r="D29" i="68"/>
  <c r="E29" i="68" s="1"/>
  <c r="D26" i="67"/>
  <c r="E26" i="67" s="1"/>
  <c r="D27" i="67"/>
  <c r="E27" i="67" s="1"/>
  <c r="D23" i="65"/>
  <c r="E23" i="65" s="1"/>
  <c r="D26" i="64"/>
  <c r="E26" i="64" s="1"/>
  <c r="D27" i="64"/>
  <c r="E27" i="64" s="1"/>
  <c r="D28" i="64"/>
  <c r="E28" i="64"/>
  <c r="E25" i="63"/>
  <c r="E26" i="63"/>
  <c r="D25" i="63"/>
  <c r="D26" i="63"/>
  <c r="D20" i="62"/>
  <c r="E20" i="62" s="1"/>
  <c r="D21" i="62"/>
  <c r="E21" i="62" s="1"/>
  <c r="D22" i="62"/>
  <c r="E22" i="62" s="1"/>
  <c r="D23" i="62"/>
  <c r="E23" i="62" s="1"/>
  <c r="D24" i="62"/>
  <c r="E24" i="62" s="1"/>
  <c r="D25" i="62"/>
  <c r="E25" i="62" s="1"/>
  <c r="D28" i="62"/>
  <c r="E28" i="62" s="1"/>
  <c r="D20" i="61"/>
  <c r="E20" i="61" s="1"/>
  <c r="D20" i="60"/>
  <c r="E20" i="60" s="1"/>
  <c r="D21" i="60"/>
  <c r="E21" i="60" s="1"/>
  <c r="D22" i="60"/>
  <c r="E22" i="60" s="1"/>
  <c r="D23" i="60"/>
  <c r="E23" i="60" s="1"/>
  <c r="D24" i="60"/>
  <c r="E24" i="60" s="1"/>
  <c r="D25" i="60"/>
  <c r="E25" i="60" s="1"/>
  <c r="D26" i="60"/>
  <c r="E26" i="60" s="1"/>
  <c r="D30" i="60"/>
  <c r="E30" i="60" s="1"/>
  <c r="D31" i="60"/>
  <c r="E31" i="60" s="1"/>
  <c r="D20" i="59"/>
  <c r="E20" i="59" s="1"/>
  <c r="D21" i="59"/>
  <c r="E21" i="59" s="1"/>
  <c r="D22" i="59"/>
  <c r="E22" i="59" s="1"/>
  <c r="D23" i="59"/>
  <c r="E23" i="59" s="1"/>
  <c r="D35" i="59"/>
  <c r="E35" i="59" s="1"/>
  <c r="D24" i="58"/>
  <c r="E24" i="58" s="1"/>
  <c r="D25" i="58"/>
  <c r="E25" i="58" s="1"/>
  <c r="D28" i="58"/>
  <c r="E28" i="58" s="1"/>
  <c r="E25" i="28"/>
  <c r="E26" i="28"/>
  <c r="E27" i="28"/>
  <c r="D25" i="28"/>
  <c r="D26" i="28"/>
  <c r="D27" i="28"/>
  <c r="D32" i="85" l="1"/>
  <c r="E32" i="85"/>
  <c r="D18" i="83"/>
  <c r="E18" i="83" s="1"/>
  <c r="D19" i="83"/>
  <c r="E19" i="83" s="1"/>
  <c r="D20" i="83"/>
  <c r="D21" i="83"/>
  <c r="E21" i="83" s="1"/>
  <c r="D22" i="83"/>
  <c r="E22" i="83" s="1"/>
  <c r="D23" i="83"/>
  <c r="E23" i="83" s="1"/>
  <c r="D24" i="83"/>
  <c r="E24" i="83" s="1"/>
  <c r="D25" i="83"/>
  <c r="E25" i="83" s="1"/>
  <c r="D26" i="83"/>
  <c r="E26" i="83" s="1"/>
  <c r="D27" i="83"/>
  <c r="E27" i="83" s="1"/>
  <c r="D28" i="83"/>
  <c r="E28" i="83" s="1"/>
  <c r="D29" i="83"/>
  <c r="E29" i="83" s="1"/>
  <c r="D30" i="83"/>
  <c r="E30" i="83" s="1"/>
  <c r="D37" i="83"/>
  <c r="E37" i="83" s="1"/>
  <c r="D38" i="83"/>
  <c r="E38" i="83" s="1"/>
  <c r="C46" i="83"/>
  <c r="D45" i="83"/>
  <c r="D44" i="83"/>
  <c r="E44" i="83" s="1"/>
  <c r="D43" i="83"/>
  <c r="D42" i="83"/>
  <c r="E42" i="83" s="1"/>
  <c r="C41" i="83"/>
  <c r="D40" i="83"/>
  <c r="D41" i="83" s="1"/>
  <c r="C39" i="83"/>
  <c r="D16" i="83"/>
  <c r="E16" i="83" s="1"/>
  <c r="D14" i="83"/>
  <c r="E14" i="83" s="1"/>
  <c r="D18" i="82"/>
  <c r="E18" i="82" s="1"/>
  <c r="D19" i="82"/>
  <c r="D20" i="82"/>
  <c r="E20" i="82" s="1"/>
  <c r="D21" i="82"/>
  <c r="E21" i="82" s="1"/>
  <c r="D22" i="82"/>
  <c r="E22" i="82" s="1"/>
  <c r="D23" i="82"/>
  <c r="D24" i="82"/>
  <c r="E24" i="82" s="1"/>
  <c r="D25" i="82"/>
  <c r="E25" i="82" s="1"/>
  <c r="D26" i="82"/>
  <c r="E26" i="82" s="1"/>
  <c r="D27" i="82"/>
  <c r="E27" i="82" s="1"/>
  <c r="D28" i="82"/>
  <c r="E28" i="82" s="1"/>
  <c r="D29" i="82"/>
  <c r="E29" i="82" s="1"/>
  <c r="C37" i="82"/>
  <c r="D36" i="82"/>
  <c r="D35" i="82"/>
  <c r="E35" i="82" s="1"/>
  <c r="D34" i="82"/>
  <c r="J33" i="82"/>
  <c r="D33" i="82"/>
  <c r="C32" i="82"/>
  <c r="D31" i="82"/>
  <c r="D32" i="82" s="1"/>
  <c r="E23" i="82"/>
  <c r="E19" i="82"/>
  <c r="C30" i="82"/>
  <c r="D16" i="82"/>
  <c r="E16" i="82" s="1"/>
  <c r="D14" i="82"/>
  <c r="E14" i="82" s="1"/>
  <c r="D30" i="81"/>
  <c r="E30" i="81" s="1"/>
  <c r="D18" i="81"/>
  <c r="C38" i="81"/>
  <c r="D37" i="81"/>
  <c r="D36" i="81"/>
  <c r="E36" i="81" s="1"/>
  <c r="D35" i="81"/>
  <c r="J34" i="81"/>
  <c r="D34" i="81"/>
  <c r="E34" i="81" s="1"/>
  <c r="C33" i="81"/>
  <c r="D32" i="81"/>
  <c r="E32" i="81" s="1"/>
  <c r="E33" i="81" s="1"/>
  <c r="E18" i="81"/>
  <c r="C31" i="81"/>
  <c r="D16" i="81"/>
  <c r="E16" i="81" s="1"/>
  <c r="D14" i="81"/>
  <c r="E14" i="81" s="1"/>
  <c r="D18" i="80"/>
  <c r="E18" i="80" s="1"/>
  <c r="D19" i="80"/>
  <c r="D20" i="80"/>
  <c r="E20" i="80" s="1"/>
  <c r="D21" i="80"/>
  <c r="E21" i="80" s="1"/>
  <c r="D22" i="80"/>
  <c r="E22" i="80" s="1"/>
  <c r="D23" i="80"/>
  <c r="E23" i="80" s="1"/>
  <c r="D24" i="80"/>
  <c r="D25" i="80"/>
  <c r="E25" i="80" s="1"/>
  <c r="D26" i="80"/>
  <c r="D27" i="80"/>
  <c r="E27" i="80" s="1"/>
  <c r="D29" i="80"/>
  <c r="E29" i="80" s="1"/>
  <c r="C37" i="80"/>
  <c r="D36" i="80"/>
  <c r="D35" i="80"/>
  <c r="E35" i="80" s="1"/>
  <c r="D34" i="80"/>
  <c r="J33" i="80"/>
  <c r="D33" i="80"/>
  <c r="E33" i="80" s="1"/>
  <c r="C32" i="80"/>
  <c r="D31" i="80"/>
  <c r="E31" i="80" s="1"/>
  <c r="E32" i="80" s="1"/>
  <c r="E26" i="80"/>
  <c r="E19" i="80"/>
  <c r="C30" i="80"/>
  <c r="D16" i="80"/>
  <c r="E16" i="80" s="1"/>
  <c r="D14" i="80"/>
  <c r="E14" i="80" s="1"/>
  <c r="D18" i="79"/>
  <c r="E18" i="79" s="1"/>
  <c r="D19" i="79"/>
  <c r="E19" i="79" s="1"/>
  <c r="D20" i="79"/>
  <c r="E20" i="79" s="1"/>
  <c r="D21" i="79"/>
  <c r="E21" i="79" s="1"/>
  <c r="D22" i="79"/>
  <c r="E22" i="79" s="1"/>
  <c r="D23" i="79"/>
  <c r="E23" i="79" s="1"/>
  <c r="D24" i="79"/>
  <c r="E24" i="79" s="1"/>
  <c r="D25" i="79"/>
  <c r="E25" i="79" s="1"/>
  <c r="D26" i="79"/>
  <c r="D27" i="79"/>
  <c r="D28" i="79"/>
  <c r="E28" i="79" s="1"/>
  <c r="C37" i="79"/>
  <c r="D36" i="79"/>
  <c r="D35" i="79"/>
  <c r="E35" i="79" s="1"/>
  <c r="D34" i="79"/>
  <c r="J33" i="79"/>
  <c r="D33" i="79"/>
  <c r="C32" i="79"/>
  <c r="D31" i="79"/>
  <c r="E31" i="79" s="1"/>
  <c r="E32" i="79" s="1"/>
  <c r="E27" i="79"/>
  <c r="E26" i="79"/>
  <c r="C30" i="79"/>
  <c r="D16" i="79"/>
  <c r="E16" i="79" s="1"/>
  <c r="D14" i="79"/>
  <c r="E14" i="79" s="1"/>
  <c r="E19" i="78"/>
  <c r="D18" i="78"/>
  <c r="E18" i="78" s="1"/>
  <c r="D19" i="78"/>
  <c r="D20" i="78"/>
  <c r="E20" i="78" s="1"/>
  <c r="D21" i="78"/>
  <c r="E21" i="78" s="1"/>
  <c r="D22" i="78"/>
  <c r="E22" i="78" s="1"/>
  <c r="D23" i="78"/>
  <c r="E23" i="78" s="1"/>
  <c r="D24" i="78"/>
  <c r="E24" i="78" s="1"/>
  <c r="D25" i="78"/>
  <c r="E25" i="78" s="1"/>
  <c r="D26" i="78"/>
  <c r="E26" i="78" s="1"/>
  <c r="D27" i="78"/>
  <c r="E27" i="78" s="1"/>
  <c r="C38" i="78"/>
  <c r="D37" i="78"/>
  <c r="D36" i="78"/>
  <c r="E36" i="78" s="1"/>
  <c r="D35" i="78"/>
  <c r="J34" i="78"/>
  <c r="D34" i="78"/>
  <c r="E34" i="78" s="1"/>
  <c r="C33" i="78"/>
  <c r="D32" i="78"/>
  <c r="D33" i="78" s="1"/>
  <c r="C31" i="78"/>
  <c r="D16" i="78"/>
  <c r="E16" i="78" s="1"/>
  <c r="D14" i="78"/>
  <c r="E14" i="78" s="1"/>
  <c r="D18" i="77"/>
  <c r="D19" i="77"/>
  <c r="E19" i="77" s="1"/>
  <c r="D20" i="77"/>
  <c r="D21" i="77"/>
  <c r="E21" i="77" s="1"/>
  <c r="D22" i="77"/>
  <c r="D23" i="77"/>
  <c r="E23" i="77" s="1"/>
  <c r="D24" i="77"/>
  <c r="D25" i="77"/>
  <c r="E25" i="77" s="1"/>
  <c r="D26" i="77"/>
  <c r="D27" i="77"/>
  <c r="E27" i="77" s="1"/>
  <c r="D28" i="77"/>
  <c r="E28" i="77" s="1"/>
  <c r="C36" i="77"/>
  <c r="D35" i="77"/>
  <c r="D34" i="77"/>
  <c r="E34" i="77" s="1"/>
  <c r="D33" i="77"/>
  <c r="J32" i="77"/>
  <c r="D32" i="77"/>
  <c r="C31" i="77"/>
  <c r="D30" i="77"/>
  <c r="E30" i="77" s="1"/>
  <c r="E31" i="77" s="1"/>
  <c r="E26" i="77"/>
  <c r="E24" i="77"/>
  <c r="E22" i="77"/>
  <c r="E18" i="77"/>
  <c r="C29" i="77"/>
  <c r="D16" i="77"/>
  <c r="E16" i="77" s="1"/>
  <c r="D14" i="77"/>
  <c r="E14" i="77" s="1"/>
  <c r="D19" i="76"/>
  <c r="E19" i="76" s="1"/>
  <c r="D20" i="76"/>
  <c r="E20" i="76" s="1"/>
  <c r="D21" i="76"/>
  <c r="E21" i="76" s="1"/>
  <c r="D22" i="76"/>
  <c r="E22" i="76" s="1"/>
  <c r="D23" i="76"/>
  <c r="E23" i="76" s="1"/>
  <c r="D18" i="76"/>
  <c r="C32" i="76"/>
  <c r="D31" i="76"/>
  <c r="D30" i="76"/>
  <c r="E30" i="76" s="1"/>
  <c r="D29" i="76"/>
  <c r="J28" i="76"/>
  <c r="D28" i="76"/>
  <c r="E28" i="76" s="1"/>
  <c r="C27" i="76"/>
  <c r="D26" i="76"/>
  <c r="E26" i="76" s="1"/>
  <c r="E27" i="76" s="1"/>
  <c r="D16" i="76"/>
  <c r="E16" i="76" s="1"/>
  <c r="D14" i="76"/>
  <c r="E14" i="76" s="1"/>
  <c r="D18" i="75"/>
  <c r="E18" i="75" s="1"/>
  <c r="D21" i="75"/>
  <c r="E21" i="75" s="1"/>
  <c r="D22" i="75"/>
  <c r="E22" i="75" s="1"/>
  <c r="D23" i="75"/>
  <c r="E23" i="75" s="1"/>
  <c r="D24" i="75"/>
  <c r="E24" i="75" s="1"/>
  <c r="D25" i="75"/>
  <c r="E25" i="75" s="1"/>
  <c r="C35" i="75"/>
  <c r="D34" i="75"/>
  <c r="D33" i="75"/>
  <c r="E33" i="75" s="1"/>
  <c r="D32" i="75"/>
  <c r="J31" i="75"/>
  <c r="D31" i="75"/>
  <c r="E31" i="75" s="1"/>
  <c r="C30" i="75"/>
  <c r="D29" i="75"/>
  <c r="E29" i="75" s="1"/>
  <c r="E30" i="75" s="1"/>
  <c r="C28" i="75"/>
  <c r="D16" i="75"/>
  <c r="E16" i="75" s="1"/>
  <c r="D14" i="75"/>
  <c r="E14" i="75" s="1"/>
  <c r="D25" i="74"/>
  <c r="E25" i="74" s="1"/>
  <c r="D26" i="74"/>
  <c r="E26" i="74" s="1"/>
  <c r="D27" i="74"/>
  <c r="E27" i="74" s="1"/>
  <c r="D28" i="74"/>
  <c r="E28" i="74" s="1"/>
  <c r="D18" i="74"/>
  <c r="E18" i="74" s="1"/>
  <c r="C36" i="74"/>
  <c r="D35" i="74"/>
  <c r="D34" i="74"/>
  <c r="E34" i="74" s="1"/>
  <c r="D33" i="74"/>
  <c r="J32" i="74"/>
  <c r="D32" i="74"/>
  <c r="C31" i="74"/>
  <c r="D30" i="74"/>
  <c r="D31" i="74" s="1"/>
  <c r="C29" i="74"/>
  <c r="D16" i="74"/>
  <c r="E16" i="74" s="1"/>
  <c r="D14" i="74"/>
  <c r="E14" i="74" s="1"/>
  <c r="D19" i="73"/>
  <c r="E19" i="73" s="1"/>
  <c r="D20" i="73"/>
  <c r="D21" i="73"/>
  <c r="E21" i="73" s="1"/>
  <c r="D22" i="73"/>
  <c r="E22" i="73" s="1"/>
  <c r="D23" i="73"/>
  <c r="D24" i="73"/>
  <c r="E24" i="73" s="1"/>
  <c r="D25" i="73"/>
  <c r="E25" i="73" s="1"/>
  <c r="D18" i="73"/>
  <c r="E18" i="73" s="1"/>
  <c r="C36" i="73"/>
  <c r="D35" i="73"/>
  <c r="D34" i="73"/>
  <c r="E34" i="73" s="1"/>
  <c r="D33" i="73"/>
  <c r="J32" i="73"/>
  <c r="D32" i="73"/>
  <c r="E32" i="73" s="1"/>
  <c r="C31" i="73"/>
  <c r="D30" i="73"/>
  <c r="D31" i="73" s="1"/>
  <c r="C29" i="73"/>
  <c r="C37" i="73" s="1"/>
  <c r="D16" i="73"/>
  <c r="E16" i="73" s="1"/>
  <c r="D14" i="73"/>
  <c r="E14" i="73" s="1"/>
  <c r="D19" i="72"/>
  <c r="D20" i="72"/>
  <c r="E20" i="72" s="1"/>
  <c r="D21" i="72"/>
  <c r="D22" i="72"/>
  <c r="E22" i="72" s="1"/>
  <c r="D23" i="72"/>
  <c r="D24" i="72"/>
  <c r="E24" i="72" s="1"/>
  <c r="D25" i="72"/>
  <c r="D26" i="72"/>
  <c r="E26" i="72" s="1"/>
  <c r="D18" i="72"/>
  <c r="E18" i="72" s="1"/>
  <c r="C40" i="72"/>
  <c r="D39" i="72"/>
  <c r="D38" i="72"/>
  <c r="E38" i="72" s="1"/>
  <c r="D37" i="72"/>
  <c r="J36" i="72"/>
  <c r="D36" i="72"/>
  <c r="D40" i="72" s="1"/>
  <c r="C35" i="72"/>
  <c r="D34" i="72"/>
  <c r="D35" i="72" s="1"/>
  <c r="E25" i="72"/>
  <c r="E23" i="72"/>
  <c r="E21" i="72"/>
  <c r="E19" i="72"/>
  <c r="C33" i="72"/>
  <c r="C41" i="72" s="1"/>
  <c r="D16" i="72"/>
  <c r="E16" i="72" s="1"/>
  <c r="D14" i="72"/>
  <c r="E14" i="72" s="1"/>
  <c r="D19" i="71"/>
  <c r="D20" i="71"/>
  <c r="D21" i="71"/>
  <c r="D22" i="71"/>
  <c r="D23" i="71"/>
  <c r="E23" i="71" s="1"/>
  <c r="D24" i="71"/>
  <c r="E24" i="71" s="1"/>
  <c r="D25" i="71"/>
  <c r="E25" i="71" s="1"/>
  <c r="D26" i="71"/>
  <c r="E26" i="71" s="1"/>
  <c r="D33" i="71"/>
  <c r="E33" i="71" s="1"/>
  <c r="D18" i="71"/>
  <c r="E18" i="71" s="1"/>
  <c r="C41" i="71"/>
  <c r="D40" i="71"/>
  <c r="D39" i="71"/>
  <c r="E39" i="71" s="1"/>
  <c r="D38" i="71"/>
  <c r="J37" i="71"/>
  <c r="D37" i="71"/>
  <c r="E37" i="71" s="1"/>
  <c r="C36" i="71"/>
  <c r="D35" i="71"/>
  <c r="E35" i="71" s="1"/>
  <c r="E36" i="71" s="1"/>
  <c r="E22" i="71"/>
  <c r="E21" i="71"/>
  <c r="E19" i="71"/>
  <c r="C34" i="71"/>
  <c r="D16" i="71"/>
  <c r="E16" i="71" s="1"/>
  <c r="D14" i="71"/>
  <c r="E14" i="71" s="1"/>
  <c r="D19" i="70"/>
  <c r="D20" i="70"/>
  <c r="D21" i="70"/>
  <c r="E21" i="70" s="1"/>
  <c r="D22" i="70"/>
  <c r="E22" i="70" s="1"/>
  <c r="D23" i="70"/>
  <c r="D24" i="70"/>
  <c r="E24" i="70" s="1"/>
  <c r="D18" i="70"/>
  <c r="E18" i="70" s="1"/>
  <c r="E23" i="70"/>
  <c r="C36" i="70"/>
  <c r="D35" i="70"/>
  <c r="D34" i="70"/>
  <c r="E34" i="70" s="1"/>
  <c r="D33" i="70"/>
  <c r="J32" i="70"/>
  <c r="D32" i="70"/>
  <c r="D31" i="70"/>
  <c r="C31" i="70"/>
  <c r="D30" i="70"/>
  <c r="E30" i="70" s="1"/>
  <c r="E31" i="70" s="1"/>
  <c r="E20" i="70"/>
  <c r="E19" i="70"/>
  <c r="D16" i="70"/>
  <c r="E16" i="70" s="1"/>
  <c r="D14" i="70"/>
  <c r="E14" i="70" s="1"/>
  <c r="D19" i="69"/>
  <c r="D21" i="69"/>
  <c r="E21" i="69" s="1"/>
  <c r="D22" i="69"/>
  <c r="D23" i="69"/>
  <c r="E23" i="69" s="1"/>
  <c r="D24" i="69"/>
  <c r="E24" i="69" s="1"/>
  <c r="D25" i="69"/>
  <c r="E25" i="69" s="1"/>
  <c r="D27" i="69"/>
  <c r="E27" i="69" s="1"/>
  <c r="D28" i="69"/>
  <c r="E28" i="69" s="1"/>
  <c r="D18" i="69"/>
  <c r="E18" i="69" s="1"/>
  <c r="C36" i="69"/>
  <c r="D35" i="69"/>
  <c r="E34" i="69"/>
  <c r="D34" i="69"/>
  <c r="D33" i="69"/>
  <c r="J32" i="69"/>
  <c r="E32" i="69"/>
  <c r="E36" i="69" s="1"/>
  <c r="D32" i="69"/>
  <c r="C31" i="69"/>
  <c r="D30" i="69"/>
  <c r="E30" i="69" s="1"/>
  <c r="E31" i="69" s="1"/>
  <c r="E22" i="69"/>
  <c r="E19" i="69"/>
  <c r="C29" i="69"/>
  <c r="C37" i="69" s="1"/>
  <c r="D16" i="69"/>
  <c r="E16" i="69" s="1"/>
  <c r="D14" i="69"/>
  <c r="E14" i="69" s="1"/>
  <c r="D19" i="68"/>
  <c r="E19" i="68" s="1"/>
  <c r="D20" i="68"/>
  <c r="D21" i="68"/>
  <c r="E21" i="68" s="1"/>
  <c r="D18" i="68"/>
  <c r="C37" i="68"/>
  <c r="D36" i="68"/>
  <c r="D35" i="68"/>
  <c r="E35" i="68" s="1"/>
  <c r="D34" i="68"/>
  <c r="J33" i="68"/>
  <c r="D33" i="68"/>
  <c r="E33" i="68" s="1"/>
  <c r="C32" i="68"/>
  <c r="D31" i="68"/>
  <c r="E31" i="68" s="1"/>
  <c r="E32" i="68" s="1"/>
  <c r="E20" i="68"/>
  <c r="E18" i="68"/>
  <c r="C30" i="68"/>
  <c r="D16" i="68"/>
  <c r="E16" i="68" s="1"/>
  <c r="D14" i="68"/>
  <c r="E14" i="68" s="1"/>
  <c r="D19" i="67"/>
  <c r="E19" i="67" s="1"/>
  <c r="D20" i="67"/>
  <c r="D21" i="67"/>
  <c r="D22" i="67"/>
  <c r="E22" i="67" s="1"/>
  <c r="D23" i="67"/>
  <c r="E23" i="67" s="1"/>
  <c r="D24" i="67"/>
  <c r="E24" i="67" s="1"/>
  <c r="D25" i="67"/>
  <c r="D29" i="67"/>
  <c r="E29" i="67" s="1"/>
  <c r="D18" i="67"/>
  <c r="E18" i="67" s="1"/>
  <c r="C37" i="67"/>
  <c r="D36" i="67"/>
  <c r="D35" i="67"/>
  <c r="E35" i="67" s="1"/>
  <c r="D34" i="67"/>
  <c r="J33" i="67"/>
  <c r="D33" i="67"/>
  <c r="E33" i="67" s="1"/>
  <c r="C32" i="67"/>
  <c r="D31" i="67"/>
  <c r="E31" i="67" s="1"/>
  <c r="E32" i="67" s="1"/>
  <c r="E25" i="67"/>
  <c r="E21" i="67"/>
  <c r="E20" i="67"/>
  <c r="C30" i="67"/>
  <c r="C38" i="67" s="1"/>
  <c r="E16" i="67"/>
  <c r="D16" i="67"/>
  <c r="D14" i="67"/>
  <c r="E14" i="67" s="1"/>
  <c r="D19" i="66"/>
  <c r="E19" i="66" s="1"/>
  <c r="D20" i="66"/>
  <c r="E20" i="66" s="1"/>
  <c r="D21" i="66"/>
  <c r="D22" i="66"/>
  <c r="D23" i="66"/>
  <c r="E23" i="66" s="1"/>
  <c r="D24" i="66"/>
  <c r="E24" i="66" s="1"/>
  <c r="D30" i="66"/>
  <c r="E30" i="66" s="1"/>
  <c r="D18" i="66"/>
  <c r="D32" i="66"/>
  <c r="D33" i="66" s="1"/>
  <c r="D34" i="66"/>
  <c r="D35" i="66"/>
  <c r="D36" i="66"/>
  <c r="E36" i="66" s="1"/>
  <c r="D37" i="66"/>
  <c r="E18" i="66"/>
  <c r="C38" i="66"/>
  <c r="E34" i="66"/>
  <c r="C33" i="66"/>
  <c r="E22" i="66"/>
  <c r="E21" i="66"/>
  <c r="C31" i="66"/>
  <c r="D16" i="66"/>
  <c r="E16" i="66" s="1"/>
  <c r="D14" i="66"/>
  <c r="E14" i="66" s="1"/>
  <c r="D19" i="65"/>
  <c r="E19" i="65" s="1"/>
  <c r="D20" i="65"/>
  <c r="E20" i="65" s="1"/>
  <c r="D21" i="65"/>
  <c r="E21" i="65" s="1"/>
  <c r="D22" i="65"/>
  <c r="E22" i="65" s="1"/>
  <c r="D26" i="65"/>
  <c r="E26" i="65" s="1"/>
  <c r="D30" i="65"/>
  <c r="E30" i="65" s="1"/>
  <c r="D18" i="65"/>
  <c r="E18" i="65" s="1"/>
  <c r="C38" i="65"/>
  <c r="D37" i="65"/>
  <c r="D36" i="65"/>
  <c r="E36" i="65" s="1"/>
  <c r="D35" i="65"/>
  <c r="J34" i="65"/>
  <c r="D34" i="65"/>
  <c r="E34" i="65" s="1"/>
  <c r="C33" i="65"/>
  <c r="D32" i="65"/>
  <c r="E32" i="65" s="1"/>
  <c r="E33" i="65" s="1"/>
  <c r="C31" i="65"/>
  <c r="D16" i="65"/>
  <c r="E16" i="65" s="1"/>
  <c r="D14" i="65"/>
  <c r="E14" i="65" s="1"/>
  <c r="D19" i="64"/>
  <c r="D20" i="64"/>
  <c r="E20" i="64" s="1"/>
  <c r="D21" i="64"/>
  <c r="D22" i="64"/>
  <c r="E22" i="64" s="1"/>
  <c r="D23" i="64"/>
  <c r="E23" i="64" s="1"/>
  <c r="D24" i="64"/>
  <c r="E24" i="64" s="1"/>
  <c r="D25" i="64"/>
  <c r="E25" i="64" s="1"/>
  <c r="D18" i="64"/>
  <c r="E18" i="64" s="1"/>
  <c r="C36" i="64"/>
  <c r="D35" i="64"/>
  <c r="D34" i="64"/>
  <c r="E34" i="64" s="1"/>
  <c r="D33" i="64"/>
  <c r="J32" i="64"/>
  <c r="D32" i="64"/>
  <c r="E32" i="64" s="1"/>
  <c r="C31" i="64"/>
  <c r="D30" i="64"/>
  <c r="E30" i="64" s="1"/>
  <c r="E31" i="64" s="1"/>
  <c r="E19" i="64"/>
  <c r="C29" i="64"/>
  <c r="D16" i="64"/>
  <c r="E16" i="64" s="1"/>
  <c r="D14" i="64"/>
  <c r="E14" i="64" s="1"/>
  <c r="D19" i="63"/>
  <c r="E19" i="63" s="1"/>
  <c r="D20" i="63"/>
  <c r="D21" i="63"/>
  <c r="D22" i="63"/>
  <c r="E22" i="63" s="1"/>
  <c r="D23" i="63"/>
  <c r="D24" i="63"/>
  <c r="D27" i="63"/>
  <c r="D28" i="63"/>
  <c r="E28" i="63" s="1"/>
  <c r="D18" i="63"/>
  <c r="C36" i="63"/>
  <c r="D35" i="63"/>
  <c r="D34" i="63"/>
  <c r="E34" i="63" s="1"/>
  <c r="D33" i="63"/>
  <c r="J32" i="63"/>
  <c r="D32" i="63"/>
  <c r="E32" i="63" s="1"/>
  <c r="C31" i="63"/>
  <c r="D30" i="63"/>
  <c r="E30" i="63" s="1"/>
  <c r="E31" i="63" s="1"/>
  <c r="E27" i="63"/>
  <c r="E24" i="63"/>
  <c r="E23" i="63"/>
  <c r="E21" i="63"/>
  <c r="E20" i="63"/>
  <c r="C29" i="63"/>
  <c r="E16" i="63"/>
  <c r="D16" i="63"/>
  <c r="D14" i="63"/>
  <c r="E14" i="63" s="1"/>
  <c r="D19" i="62"/>
  <c r="E19" i="62" s="1"/>
  <c r="D18" i="62"/>
  <c r="E18" i="62" s="1"/>
  <c r="C36" i="62"/>
  <c r="D35" i="62"/>
  <c r="D34" i="62"/>
  <c r="E34" i="62" s="1"/>
  <c r="D33" i="62"/>
  <c r="J32" i="62"/>
  <c r="E32" i="62"/>
  <c r="E36" i="62" s="1"/>
  <c r="D32" i="62"/>
  <c r="C31" i="62"/>
  <c r="D30" i="62"/>
  <c r="E30" i="62" s="1"/>
  <c r="E31" i="62" s="1"/>
  <c r="C29" i="62"/>
  <c r="D16" i="62"/>
  <c r="E16" i="62" s="1"/>
  <c r="D14" i="62"/>
  <c r="E14" i="62" s="1"/>
  <c r="D19" i="61"/>
  <c r="E19" i="61" s="1"/>
  <c r="D21" i="61"/>
  <c r="E21" i="61" s="1"/>
  <c r="D22" i="61"/>
  <c r="E22" i="61" s="1"/>
  <c r="D23" i="61"/>
  <c r="E23" i="61" s="1"/>
  <c r="D24" i="61"/>
  <c r="E24" i="61" s="1"/>
  <c r="D25" i="61"/>
  <c r="E25" i="61" s="1"/>
  <c r="D26" i="61"/>
  <c r="E26" i="61" s="1"/>
  <c r="D27" i="61"/>
  <c r="E27" i="61" s="1"/>
  <c r="D28" i="61"/>
  <c r="E28" i="61" s="1"/>
  <c r="D29" i="61"/>
  <c r="E29" i="61" s="1"/>
  <c r="D18" i="61"/>
  <c r="E18" i="61" s="1"/>
  <c r="D31" i="61"/>
  <c r="E31" i="61" s="1"/>
  <c r="E32" i="61" s="1"/>
  <c r="C37" i="61"/>
  <c r="D36" i="61"/>
  <c r="D35" i="61"/>
  <c r="E35" i="61" s="1"/>
  <c r="D34" i="61"/>
  <c r="J33" i="61"/>
  <c r="D33" i="61"/>
  <c r="E33" i="61" s="1"/>
  <c r="D32" i="61"/>
  <c r="C32" i="61"/>
  <c r="C30" i="61"/>
  <c r="D16" i="61"/>
  <c r="E16" i="61" s="1"/>
  <c r="D14" i="61"/>
  <c r="E14" i="61" s="1"/>
  <c r="D19" i="60"/>
  <c r="E19" i="60" s="1"/>
  <c r="D34" i="60"/>
  <c r="E34" i="60" s="1"/>
  <c r="D18" i="60"/>
  <c r="E18" i="60" s="1"/>
  <c r="C42" i="60"/>
  <c r="D41" i="60"/>
  <c r="D40" i="60"/>
  <c r="E40" i="60" s="1"/>
  <c r="D39" i="60"/>
  <c r="J38" i="60"/>
  <c r="D38" i="60"/>
  <c r="E38" i="60" s="1"/>
  <c r="C37" i="60"/>
  <c r="D36" i="60"/>
  <c r="E36" i="60" s="1"/>
  <c r="E37" i="60" s="1"/>
  <c r="C35" i="60"/>
  <c r="C43" i="60" s="1"/>
  <c r="D16" i="60"/>
  <c r="E16" i="60" s="1"/>
  <c r="D14" i="60"/>
  <c r="E14" i="60" s="1"/>
  <c r="D19" i="59"/>
  <c r="E19" i="59" s="1"/>
  <c r="D18" i="59"/>
  <c r="C43" i="59"/>
  <c r="D42" i="59"/>
  <c r="D41" i="59"/>
  <c r="E41" i="59" s="1"/>
  <c r="D40" i="59"/>
  <c r="J39" i="59"/>
  <c r="D39" i="59"/>
  <c r="E39" i="59" s="1"/>
  <c r="C38" i="59"/>
  <c r="D37" i="59"/>
  <c r="E37" i="59" s="1"/>
  <c r="E38" i="59" s="1"/>
  <c r="E18" i="59"/>
  <c r="C36" i="59"/>
  <c r="D16" i="59"/>
  <c r="E16" i="59" s="1"/>
  <c r="D14" i="59"/>
  <c r="E14" i="59" s="1"/>
  <c r="D19" i="58"/>
  <c r="D20" i="58"/>
  <c r="E20" i="58" s="1"/>
  <c r="D21" i="58"/>
  <c r="D22" i="58"/>
  <c r="D23" i="58"/>
  <c r="E23" i="58" s="1"/>
  <c r="D18" i="58"/>
  <c r="C29" i="58"/>
  <c r="E22" i="58"/>
  <c r="C36" i="58"/>
  <c r="D35" i="58"/>
  <c r="D34" i="58"/>
  <c r="E34" i="58" s="1"/>
  <c r="D33" i="58"/>
  <c r="J32" i="58"/>
  <c r="D32" i="58"/>
  <c r="E32" i="58" s="1"/>
  <c r="C31" i="58"/>
  <c r="D30" i="58"/>
  <c r="D31" i="58" s="1"/>
  <c r="E21" i="58"/>
  <c r="D16" i="58"/>
  <c r="E16" i="58" s="1"/>
  <c r="D14" i="58"/>
  <c r="E14" i="58" s="1"/>
  <c r="D19" i="28"/>
  <c r="D20" i="28"/>
  <c r="E20" i="28" s="1"/>
  <c r="D21" i="28"/>
  <c r="D22" i="28"/>
  <c r="E22" i="28" s="1"/>
  <c r="D23" i="28"/>
  <c r="D24" i="28"/>
  <c r="E24" i="28" s="1"/>
  <c r="D34" i="28"/>
  <c r="E34" i="28" s="1"/>
  <c r="D18" i="28"/>
  <c r="C44" i="56"/>
  <c r="D43" i="56"/>
  <c r="D42" i="56"/>
  <c r="E42" i="56" s="1"/>
  <c r="D41" i="56"/>
  <c r="J40" i="56"/>
  <c r="D40" i="56"/>
  <c r="E40" i="56" s="1"/>
  <c r="C39" i="56"/>
  <c r="D38" i="56"/>
  <c r="E38" i="56" s="1"/>
  <c r="E39" i="56" s="1"/>
  <c r="D24" i="56"/>
  <c r="E24" i="56" s="1"/>
  <c r="D23" i="56"/>
  <c r="E23" i="56" s="1"/>
  <c r="D22" i="56"/>
  <c r="E22" i="56" s="1"/>
  <c r="D21" i="56"/>
  <c r="E21" i="56" s="1"/>
  <c r="D20" i="56"/>
  <c r="E20" i="56" s="1"/>
  <c r="D19" i="56"/>
  <c r="E19" i="56" s="1"/>
  <c r="D18" i="56"/>
  <c r="E18" i="56" s="1"/>
  <c r="C37" i="56"/>
  <c r="D16" i="56"/>
  <c r="E16" i="56" s="1"/>
  <c r="D14" i="56"/>
  <c r="E14" i="56" s="1"/>
  <c r="E23" i="28"/>
  <c r="E21" i="28"/>
  <c r="E19" i="28"/>
  <c r="E18" i="28"/>
  <c r="C35" i="28"/>
  <c r="D32" i="68" l="1"/>
  <c r="E30" i="74"/>
  <c r="E31" i="74" s="1"/>
  <c r="C38" i="79"/>
  <c r="E40" i="83"/>
  <c r="E41" i="83" s="1"/>
  <c r="C47" i="83"/>
  <c r="E46" i="83"/>
  <c r="D37" i="82"/>
  <c r="C38" i="82"/>
  <c r="C39" i="81"/>
  <c r="D33" i="81"/>
  <c r="D32" i="80"/>
  <c r="C38" i="80"/>
  <c r="E32" i="78"/>
  <c r="E33" i="78" s="1"/>
  <c r="E38" i="78"/>
  <c r="C39" i="78"/>
  <c r="D31" i="77"/>
  <c r="C37" i="77"/>
  <c r="D36" i="77"/>
  <c r="E32" i="77"/>
  <c r="E36" i="77" s="1"/>
  <c r="D30" i="75"/>
  <c r="C36" i="75"/>
  <c r="E35" i="75"/>
  <c r="D36" i="71"/>
  <c r="C42" i="71"/>
  <c r="D36" i="70"/>
  <c r="D31" i="69"/>
  <c r="E32" i="66"/>
  <c r="E33" i="66" s="1"/>
  <c r="D38" i="66"/>
  <c r="C39" i="65"/>
  <c r="D31" i="64"/>
  <c r="C37" i="63"/>
  <c r="D37" i="60"/>
  <c r="C44" i="59"/>
  <c r="E43" i="59"/>
  <c r="E36" i="58"/>
  <c r="C45" i="56"/>
  <c r="D39" i="56"/>
  <c r="E44" i="56"/>
  <c r="D30" i="68"/>
  <c r="D31" i="65"/>
  <c r="D29" i="77"/>
  <c r="D39" i="83"/>
  <c r="D29" i="58"/>
  <c r="E20" i="83"/>
  <c r="E39" i="83" s="1"/>
  <c r="D46" i="83"/>
  <c r="E33" i="82"/>
  <c r="E37" i="82" s="1"/>
  <c r="E31" i="82"/>
  <c r="E32" i="82" s="1"/>
  <c r="D30" i="82"/>
  <c r="E30" i="82"/>
  <c r="E38" i="81"/>
  <c r="E31" i="81"/>
  <c r="D31" i="81"/>
  <c r="D38" i="81"/>
  <c r="E24" i="80"/>
  <c r="E37" i="80"/>
  <c r="D30" i="80"/>
  <c r="D37" i="80"/>
  <c r="D30" i="79"/>
  <c r="D37" i="79"/>
  <c r="E33" i="79"/>
  <c r="E37" i="79" s="1"/>
  <c r="E30" i="79"/>
  <c r="D32" i="79"/>
  <c r="D31" i="78"/>
  <c r="E31" i="78"/>
  <c r="E39" i="78" s="1"/>
  <c r="D38" i="78"/>
  <c r="E20" i="77"/>
  <c r="D27" i="76"/>
  <c r="E32" i="76"/>
  <c r="C25" i="76"/>
  <c r="D32" i="76"/>
  <c r="E28" i="75"/>
  <c r="D28" i="75"/>
  <c r="D35" i="75"/>
  <c r="D29" i="74"/>
  <c r="D36" i="74"/>
  <c r="E32" i="74"/>
  <c r="E36" i="74" s="1"/>
  <c r="C37" i="74"/>
  <c r="E29" i="74"/>
  <c r="E37" i="74" s="1"/>
  <c r="E20" i="73"/>
  <c r="E30" i="73"/>
  <c r="E31" i="73" s="1"/>
  <c r="E36" i="73"/>
  <c r="D29" i="73"/>
  <c r="E23" i="73"/>
  <c r="D36" i="73"/>
  <c r="E36" i="72"/>
  <c r="E40" i="72" s="1"/>
  <c r="E34" i="72"/>
  <c r="E35" i="72" s="1"/>
  <c r="E33" i="72"/>
  <c r="E41" i="72" s="1"/>
  <c r="D33" i="72"/>
  <c r="D41" i="72" s="1"/>
  <c r="D34" i="71"/>
  <c r="E41" i="71"/>
  <c r="E20" i="71"/>
  <c r="E34" i="71" s="1"/>
  <c r="D41" i="71"/>
  <c r="C29" i="70"/>
  <c r="E32" i="70"/>
  <c r="E36" i="70" s="1"/>
  <c r="E29" i="70"/>
  <c r="D29" i="70"/>
  <c r="D37" i="70" s="1"/>
  <c r="D29" i="69"/>
  <c r="D36" i="69"/>
  <c r="E29" i="69"/>
  <c r="E37" i="69" s="1"/>
  <c r="E37" i="68"/>
  <c r="C38" i="68"/>
  <c r="E30" i="68"/>
  <c r="E38" i="68" s="1"/>
  <c r="D37" i="68"/>
  <c r="D30" i="67"/>
  <c r="D32" i="67"/>
  <c r="E37" i="67"/>
  <c r="E30" i="67"/>
  <c r="E38" i="67" s="1"/>
  <c r="D37" i="67"/>
  <c r="E38" i="66"/>
  <c r="C39" i="66"/>
  <c r="E31" i="66"/>
  <c r="D31" i="66"/>
  <c r="D39" i="66" s="1"/>
  <c r="D33" i="65"/>
  <c r="E38" i="65"/>
  <c r="E31" i="65"/>
  <c r="E39" i="65" s="1"/>
  <c r="D38" i="65"/>
  <c r="D29" i="64"/>
  <c r="E36" i="64"/>
  <c r="C37" i="64"/>
  <c r="E21" i="64"/>
  <c r="E29" i="64" s="1"/>
  <c r="D36" i="64"/>
  <c r="D29" i="63"/>
  <c r="E18" i="63"/>
  <c r="E29" i="63" s="1"/>
  <c r="E37" i="63" s="1"/>
  <c r="D31" i="63"/>
  <c r="E36" i="63"/>
  <c r="D36" i="63"/>
  <c r="C37" i="62"/>
  <c r="D36" i="62"/>
  <c r="D29" i="62"/>
  <c r="D31" i="62"/>
  <c r="E37" i="61"/>
  <c r="C38" i="61"/>
  <c r="D30" i="61"/>
  <c r="E30" i="61"/>
  <c r="D37" i="61"/>
  <c r="E42" i="60"/>
  <c r="D35" i="60"/>
  <c r="E35" i="60"/>
  <c r="D42" i="60"/>
  <c r="D38" i="59"/>
  <c r="E36" i="59"/>
  <c r="D36" i="59"/>
  <c r="D43" i="59"/>
  <c r="E30" i="58"/>
  <c r="E31" i="58" s="1"/>
  <c r="C37" i="58"/>
  <c r="E18" i="58"/>
  <c r="E19" i="58"/>
  <c r="E29" i="58" s="1"/>
  <c r="D36" i="58"/>
  <c r="D37" i="56"/>
  <c r="E37" i="56"/>
  <c r="E45" i="56" s="1"/>
  <c r="D44" i="56"/>
  <c r="D46" i="11"/>
  <c r="E36" i="75" l="1"/>
  <c r="D38" i="82"/>
  <c r="E39" i="81"/>
  <c r="C37" i="70"/>
  <c r="E47" i="83"/>
  <c r="E38" i="82"/>
  <c r="E38" i="79"/>
  <c r="D37" i="77"/>
  <c r="E29" i="77"/>
  <c r="E37" i="77" s="1"/>
  <c r="D36" i="75"/>
  <c r="E42" i="71"/>
  <c r="E37" i="70"/>
  <c r="D37" i="69"/>
  <c r="E37" i="64"/>
  <c r="E43" i="60"/>
  <c r="E44" i="59"/>
  <c r="D38" i="68"/>
  <c r="D37" i="62"/>
  <c r="E29" i="62"/>
  <c r="E37" i="62" s="1"/>
  <c r="E37" i="58"/>
  <c r="D47" i="83"/>
  <c r="D39" i="81"/>
  <c r="E30" i="80"/>
  <c r="E38" i="80" s="1"/>
  <c r="D38" i="80"/>
  <c r="D38" i="79"/>
  <c r="D39" i="78"/>
  <c r="D25" i="76"/>
  <c r="D33" i="76" s="1"/>
  <c r="C33" i="76"/>
  <c r="E18" i="76"/>
  <c r="E25" i="76" s="1"/>
  <c r="E33" i="76" s="1"/>
  <c r="D37" i="74"/>
  <c r="D37" i="73"/>
  <c r="E29" i="73"/>
  <c r="E37" i="73" s="1"/>
  <c r="D42" i="71"/>
  <c r="D38" i="67"/>
  <c r="E39" i="66"/>
  <c r="D39" i="65"/>
  <c r="D37" i="64"/>
  <c r="D37" i="63"/>
  <c r="D38" i="61"/>
  <c r="E38" i="61"/>
  <c r="D43" i="60"/>
  <c r="D44" i="59"/>
  <c r="D37" i="58"/>
  <c r="D45" i="56"/>
  <c r="H41" i="6" l="1"/>
  <c r="D52" i="6"/>
  <c r="E52" i="6" s="1"/>
  <c r="D15" i="21"/>
  <c r="D24" i="27" l="1"/>
  <c r="D16" i="28" l="1"/>
  <c r="E16" i="28" s="1"/>
  <c r="D44" i="11" l="1"/>
  <c r="D45" i="11"/>
  <c r="D40" i="11"/>
  <c r="D28" i="11"/>
  <c r="D13" i="11"/>
  <c r="C42" i="28" l="1"/>
  <c r="D41" i="28"/>
  <c r="D40" i="28"/>
  <c r="D39" i="28"/>
  <c r="J38" i="28"/>
  <c r="D38" i="28"/>
  <c r="C37" i="28"/>
  <c r="D36" i="28"/>
  <c r="D37" i="28" s="1"/>
  <c r="D14" i="28"/>
  <c r="D35" i="28" s="1"/>
  <c r="E40" i="28" l="1"/>
  <c r="E36" i="28"/>
  <c r="E37" i="28" s="1"/>
  <c r="D42" i="28"/>
  <c r="E38" i="28"/>
  <c r="E14" i="28"/>
  <c r="E35" i="28" s="1"/>
  <c r="E42" i="28" l="1"/>
  <c r="D43" i="28"/>
  <c r="D36" i="11"/>
  <c r="D37" i="11"/>
  <c r="D38" i="11"/>
  <c r="D35" i="11"/>
  <c r="E43" i="28" l="1"/>
  <c r="D14" i="21"/>
  <c r="D13" i="21"/>
  <c r="D16" i="9" l="1"/>
  <c r="E16" i="9" s="1"/>
  <c r="C27" i="6" l="1"/>
  <c r="E28" i="11" l="1"/>
  <c r="D16" i="24" l="1"/>
  <c r="E16" i="24"/>
  <c r="C16" i="24"/>
  <c r="D69" i="6"/>
  <c r="E69" i="6"/>
  <c r="D68" i="6"/>
  <c r="D67" i="6"/>
  <c r="D66" i="6"/>
  <c r="D65" i="6"/>
  <c r="E65" i="6"/>
  <c r="C71" i="6"/>
  <c r="C69" i="6"/>
  <c r="C65" i="6"/>
  <c r="D71" i="6"/>
  <c r="E22" i="27"/>
  <c r="G18" i="27"/>
  <c r="E18" i="27"/>
  <c r="D17" i="27"/>
  <c r="D64" i="6" l="1"/>
  <c r="E24" i="27"/>
  <c r="E71" i="6" s="1"/>
  <c r="D43" i="6" l="1"/>
  <c r="C43" i="6"/>
  <c r="C42" i="6"/>
  <c r="C39" i="6"/>
  <c r="C38" i="6"/>
  <c r="C37" i="6"/>
  <c r="C35" i="6"/>
  <c r="C34" i="6"/>
  <c r="D29" i="6"/>
  <c r="E29" i="6"/>
  <c r="D28" i="6"/>
  <c r="E28" i="6"/>
  <c r="C29" i="6"/>
  <c r="C28" i="6"/>
  <c r="C19" i="6"/>
  <c r="C18" i="6"/>
  <c r="C17" i="6"/>
  <c r="C33" i="6" l="1"/>
  <c r="C41" i="6"/>
  <c r="B48" i="6"/>
  <c r="B47" i="6"/>
  <c r="B46" i="6"/>
  <c r="B45" i="6"/>
  <c r="B43" i="6"/>
  <c r="B42" i="6"/>
  <c r="B41" i="6"/>
  <c r="B39" i="6"/>
  <c r="B38" i="6"/>
  <c r="B37" i="6"/>
  <c r="B36" i="6"/>
  <c r="B35" i="6"/>
  <c r="B34" i="6"/>
  <c r="B33" i="6"/>
  <c r="C39" i="11"/>
  <c r="C31" i="11"/>
  <c r="C32" i="6" s="1"/>
  <c r="D29" i="11"/>
  <c r="D31" i="6" s="1"/>
  <c r="E29" i="11"/>
  <c r="E31" i="6" s="1"/>
  <c r="C29" i="11"/>
  <c r="C31" i="6" s="1"/>
  <c r="E45" i="11"/>
  <c r="C43" i="11"/>
  <c r="C47" i="11" s="1"/>
  <c r="C41" i="11"/>
  <c r="C40" i="6" s="1"/>
  <c r="D33" i="11"/>
  <c r="D30" i="11"/>
  <c r="E30" i="11" s="1"/>
  <c r="E31" i="11" s="1"/>
  <c r="E32" i="6" s="1"/>
  <c r="E24" i="11"/>
  <c r="E25" i="11"/>
  <c r="E26" i="11"/>
  <c r="E21" i="11"/>
  <c r="E22" i="11"/>
  <c r="E23" i="11"/>
  <c r="E20" i="11"/>
  <c r="C16" i="11"/>
  <c r="C26" i="6" s="1"/>
  <c r="C10" i="21"/>
  <c r="C9" i="11" s="1"/>
  <c r="D10" i="21"/>
  <c r="D9" i="11" s="1"/>
  <c r="E10" i="21"/>
  <c r="E9" i="11" s="1"/>
  <c r="C11" i="21"/>
  <c r="C10" i="11" s="1"/>
  <c r="D11" i="21"/>
  <c r="D10" i="11" s="1"/>
  <c r="E11" i="21"/>
  <c r="E10" i="11" s="1"/>
  <c r="D9" i="21"/>
  <c r="D8" i="11" s="1"/>
  <c r="E9" i="21"/>
  <c r="E8" i="11" s="1"/>
  <c r="C9" i="21"/>
  <c r="C8" i="11" s="1"/>
  <c r="D15" i="9"/>
  <c r="D17" i="9"/>
  <c r="C14" i="9"/>
  <c r="C16" i="6" s="1"/>
  <c r="C20" i="6" s="1"/>
  <c r="C9" i="93" l="1"/>
  <c r="C9" i="92"/>
  <c r="D11" i="93"/>
  <c r="D11" i="92"/>
  <c r="E10" i="93"/>
  <c r="E10" i="92"/>
  <c r="E9" i="93"/>
  <c r="E9" i="92"/>
  <c r="E11" i="93"/>
  <c r="E11" i="92"/>
  <c r="C11" i="93"/>
  <c r="C11" i="92"/>
  <c r="D10" i="93"/>
  <c r="D10" i="92"/>
  <c r="D9" i="93"/>
  <c r="D9" i="92"/>
  <c r="C10" i="93"/>
  <c r="C10" i="92"/>
  <c r="E10" i="89"/>
  <c r="E9" i="88"/>
  <c r="E9" i="85"/>
  <c r="E9" i="83"/>
  <c r="E9" i="82"/>
  <c r="E9" i="79"/>
  <c r="E9" i="77"/>
  <c r="E9" i="76"/>
  <c r="E9" i="75"/>
  <c r="E9" i="73"/>
  <c r="E9" i="71"/>
  <c r="E9" i="70"/>
  <c r="E9" i="67"/>
  <c r="E9" i="66"/>
  <c r="E9" i="81"/>
  <c r="E9" i="80"/>
  <c r="E9" i="78"/>
  <c r="E9" i="74"/>
  <c r="E9" i="72"/>
  <c r="E9" i="69"/>
  <c r="E9" i="68"/>
  <c r="E9" i="65"/>
  <c r="E9" i="63"/>
  <c r="E9" i="61"/>
  <c r="E9" i="59"/>
  <c r="E9" i="56"/>
  <c r="E9" i="64"/>
  <c r="E9" i="62"/>
  <c r="E9" i="60"/>
  <c r="E9" i="58"/>
  <c r="E12" i="89"/>
  <c r="E11" i="88"/>
  <c r="E11" i="85"/>
  <c r="E11" i="83"/>
  <c r="E11" i="82"/>
  <c r="E11" i="79"/>
  <c r="E11" i="77"/>
  <c r="E11" i="76"/>
  <c r="E11" i="75"/>
  <c r="E11" i="73"/>
  <c r="E11" i="71"/>
  <c r="E11" i="70"/>
  <c r="E11" i="67"/>
  <c r="E11" i="66"/>
  <c r="E11" i="65"/>
  <c r="E11" i="81"/>
  <c r="E11" i="80"/>
  <c r="E11" i="78"/>
  <c r="E11" i="74"/>
  <c r="E11" i="72"/>
  <c r="E11" i="69"/>
  <c r="E11" i="68"/>
  <c r="E11" i="63"/>
  <c r="E11" i="56"/>
  <c r="E11" i="64"/>
  <c r="E11" i="62"/>
  <c r="E11" i="60"/>
  <c r="E11" i="61"/>
  <c r="E11" i="59"/>
  <c r="E11" i="58"/>
  <c r="C12" i="89"/>
  <c r="C11" i="88"/>
  <c r="C11" i="85"/>
  <c r="C11" i="83"/>
  <c r="C11" i="82"/>
  <c r="C11" i="79"/>
  <c r="C11" i="77"/>
  <c r="C11" i="76"/>
  <c r="C11" i="75"/>
  <c r="C11" i="73"/>
  <c r="C11" i="71"/>
  <c r="C11" i="70"/>
  <c r="C11" i="67"/>
  <c r="C11" i="66"/>
  <c r="C11" i="65"/>
  <c r="C11" i="81"/>
  <c r="C11" i="80"/>
  <c r="C11" i="78"/>
  <c r="C11" i="74"/>
  <c r="C11" i="72"/>
  <c r="C11" i="69"/>
  <c r="C11" i="68"/>
  <c r="C11" i="63"/>
  <c r="C11" i="61"/>
  <c r="C11" i="59"/>
  <c r="C11" i="58"/>
  <c r="C11" i="64"/>
  <c r="C11" i="62"/>
  <c r="C11" i="60"/>
  <c r="C11" i="56"/>
  <c r="D11" i="89"/>
  <c r="D10" i="88"/>
  <c r="D10" i="85"/>
  <c r="D10" i="83"/>
  <c r="D10" i="82"/>
  <c r="D10" i="79"/>
  <c r="D10" i="77"/>
  <c r="D10" i="76"/>
  <c r="D10" i="75"/>
  <c r="D10" i="73"/>
  <c r="D10" i="71"/>
  <c r="D10" i="70"/>
  <c r="D10" i="67"/>
  <c r="D10" i="66"/>
  <c r="D10" i="81"/>
  <c r="D10" i="80"/>
  <c r="D10" i="78"/>
  <c r="D10" i="74"/>
  <c r="D10" i="72"/>
  <c r="D10" i="69"/>
  <c r="D10" i="68"/>
  <c r="D10" i="65"/>
  <c r="D10" i="63"/>
  <c r="D10" i="58"/>
  <c r="D10" i="64"/>
  <c r="D10" i="62"/>
  <c r="D10" i="60"/>
  <c r="D10" i="61"/>
  <c r="D10" i="59"/>
  <c r="D10" i="56"/>
  <c r="C10" i="89"/>
  <c r="C9" i="88"/>
  <c r="C9" i="85"/>
  <c r="C9" i="83"/>
  <c r="C9" i="82"/>
  <c r="C9" i="79"/>
  <c r="C9" i="77"/>
  <c r="C9" i="76"/>
  <c r="C9" i="75"/>
  <c r="C9" i="73"/>
  <c r="C9" i="71"/>
  <c r="C9" i="70"/>
  <c r="C9" i="67"/>
  <c r="C9" i="66"/>
  <c r="C9" i="81"/>
  <c r="C9" i="80"/>
  <c r="C9" i="78"/>
  <c r="C9" i="74"/>
  <c r="C9" i="72"/>
  <c r="C9" i="69"/>
  <c r="C9" i="68"/>
  <c r="C9" i="65"/>
  <c r="C9" i="63"/>
  <c r="C9" i="58"/>
  <c r="C9" i="64"/>
  <c r="C9" i="62"/>
  <c r="C9" i="60"/>
  <c r="C9" i="61"/>
  <c r="C9" i="59"/>
  <c r="C9" i="56"/>
  <c r="D10" i="89"/>
  <c r="D9" i="88"/>
  <c r="D9" i="85"/>
  <c r="D9" i="81"/>
  <c r="D9" i="80"/>
  <c r="D9" i="78"/>
  <c r="D9" i="74"/>
  <c r="D9" i="72"/>
  <c r="D9" i="69"/>
  <c r="D9" i="68"/>
  <c r="D9" i="83"/>
  <c r="D9" i="82"/>
  <c r="D9" i="79"/>
  <c r="D9" i="77"/>
  <c r="D9" i="76"/>
  <c r="D9" i="75"/>
  <c r="D9" i="73"/>
  <c r="D9" i="71"/>
  <c r="D9" i="70"/>
  <c r="D9" i="67"/>
  <c r="D9" i="66"/>
  <c r="D9" i="64"/>
  <c r="D9" i="62"/>
  <c r="D9" i="60"/>
  <c r="D9" i="65"/>
  <c r="D9" i="63"/>
  <c r="D9" i="61"/>
  <c r="D9" i="59"/>
  <c r="D9" i="58"/>
  <c r="D9" i="56"/>
  <c r="D12" i="89"/>
  <c r="D11" i="88"/>
  <c r="D11" i="85"/>
  <c r="D11" i="81"/>
  <c r="D11" i="80"/>
  <c r="D11" i="78"/>
  <c r="D11" i="74"/>
  <c r="D11" i="72"/>
  <c r="D11" i="69"/>
  <c r="D11" i="68"/>
  <c r="D11" i="83"/>
  <c r="D11" i="82"/>
  <c r="D11" i="79"/>
  <c r="D11" i="77"/>
  <c r="D11" i="76"/>
  <c r="D11" i="75"/>
  <c r="D11" i="73"/>
  <c r="D11" i="71"/>
  <c r="D11" i="70"/>
  <c r="D11" i="67"/>
  <c r="D11" i="66"/>
  <c r="D11" i="65"/>
  <c r="D11" i="64"/>
  <c r="D11" i="62"/>
  <c r="D11" i="60"/>
  <c r="D11" i="63"/>
  <c r="D11" i="61"/>
  <c r="D11" i="59"/>
  <c r="D11" i="58"/>
  <c r="D11" i="56"/>
  <c r="E11" i="89"/>
  <c r="E10" i="88"/>
  <c r="E10" i="85"/>
  <c r="E10" i="81"/>
  <c r="E10" i="80"/>
  <c r="E10" i="78"/>
  <c r="E10" i="74"/>
  <c r="E10" i="72"/>
  <c r="E10" i="69"/>
  <c r="E10" i="68"/>
  <c r="E10" i="83"/>
  <c r="E10" i="82"/>
  <c r="E10" i="79"/>
  <c r="E10" i="77"/>
  <c r="E10" i="76"/>
  <c r="E10" i="75"/>
  <c r="E10" i="73"/>
  <c r="E10" i="71"/>
  <c r="E10" i="70"/>
  <c r="E10" i="67"/>
  <c r="E10" i="66"/>
  <c r="E10" i="65"/>
  <c r="E10" i="64"/>
  <c r="E10" i="63"/>
  <c r="E10" i="61"/>
  <c r="E10" i="59"/>
  <c r="E10" i="58"/>
  <c r="E10" i="56"/>
  <c r="E10" i="62"/>
  <c r="E10" i="60"/>
  <c r="C11" i="89"/>
  <c r="C10" i="88"/>
  <c r="C10" i="85"/>
  <c r="C10" i="81"/>
  <c r="C10" i="80"/>
  <c r="C10" i="78"/>
  <c r="C10" i="74"/>
  <c r="C10" i="72"/>
  <c r="C10" i="69"/>
  <c r="C10" i="68"/>
  <c r="C10" i="83"/>
  <c r="C10" i="82"/>
  <c r="C10" i="79"/>
  <c r="C10" i="77"/>
  <c r="C10" i="76"/>
  <c r="C10" i="75"/>
  <c r="C10" i="73"/>
  <c r="C10" i="71"/>
  <c r="C10" i="70"/>
  <c r="C10" i="67"/>
  <c r="C10" i="66"/>
  <c r="C10" i="64"/>
  <c r="C10" i="62"/>
  <c r="C10" i="65"/>
  <c r="C10" i="63"/>
  <c r="C10" i="61"/>
  <c r="C10" i="59"/>
  <c r="C10" i="58"/>
  <c r="C10" i="56"/>
  <c r="C10" i="60"/>
  <c r="D9" i="28"/>
  <c r="E11" i="28"/>
  <c r="D11" i="28"/>
  <c r="C11" i="28"/>
  <c r="E10" i="28"/>
  <c r="D10" i="28"/>
  <c r="C10" i="28"/>
  <c r="E9" i="28"/>
  <c r="C9" i="28"/>
  <c r="E44" i="11"/>
  <c r="E42" i="6" s="1"/>
  <c r="D42" i="6"/>
  <c r="D41" i="6" s="1"/>
  <c r="E33" i="11"/>
  <c r="E34" i="6" s="1"/>
  <c r="D34" i="6"/>
  <c r="E15" i="9"/>
  <c r="E17" i="6" s="1"/>
  <c r="D17" i="6"/>
  <c r="D19" i="6"/>
  <c r="D18" i="6"/>
  <c r="E17" i="9"/>
  <c r="D11" i="27"/>
  <c r="D11" i="24"/>
  <c r="E10" i="27"/>
  <c r="E10" i="24"/>
  <c r="D10" i="27"/>
  <c r="D10" i="24"/>
  <c r="E12" i="27"/>
  <c r="E12" i="24"/>
  <c r="C10" i="27"/>
  <c r="C10" i="24"/>
  <c r="D12" i="27"/>
  <c r="D12" i="24"/>
  <c r="C12" i="27"/>
  <c r="C12" i="24"/>
  <c r="C11" i="27"/>
  <c r="C11" i="24"/>
  <c r="E11" i="27"/>
  <c r="E11" i="24"/>
  <c r="G39" i="11"/>
  <c r="D14" i="9"/>
  <c r="D16" i="6" s="1"/>
  <c r="D31" i="11"/>
  <c r="D32" i="6" s="1"/>
  <c r="D43" i="11"/>
  <c r="D36" i="6"/>
  <c r="D37" i="6"/>
  <c r="D38" i="6"/>
  <c r="D39" i="6"/>
  <c r="D34" i="11"/>
  <c r="D35" i="6" s="1"/>
  <c r="D18" i="11"/>
  <c r="D27" i="6"/>
  <c r="D20" i="6" l="1"/>
  <c r="D33" i="6"/>
  <c r="E19" i="6"/>
  <c r="E18" i="6"/>
  <c r="J38" i="11"/>
  <c r="E34" i="11"/>
  <c r="E35" i="6" s="1"/>
  <c r="D39" i="11"/>
  <c r="E37" i="11"/>
  <c r="E38" i="6" s="1"/>
  <c r="E35" i="11"/>
  <c r="E36" i="6" s="1"/>
  <c r="E38" i="11"/>
  <c r="E39" i="6" s="1"/>
  <c r="D47" i="11"/>
  <c r="E36" i="11"/>
  <c r="E37" i="6" s="1"/>
  <c r="D58" i="6" l="1"/>
  <c r="E33" i="6"/>
  <c r="E39" i="11"/>
  <c r="D51" i="11" l="1"/>
  <c r="D50" i="11"/>
  <c r="C46" i="6" l="1"/>
  <c r="D27" i="11"/>
  <c r="D30" i="6" s="1"/>
  <c r="E51" i="11" l="1"/>
  <c r="E47" i="6" s="1"/>
  <c r="D47" i="6"/>
  <c r="C45" i="6"/>
  <c r="C53" i="11"/>
  <c r="C44" i="6" s="1"/>
  <c r="E50" i="11"/>
  <c r="E46" i="6" s="1"/>
  <c r="D46" i="6"/>
  <c r="D41" i="11"/>
  <c r="D40" i="6" s="1"/>
  <c r="E43" i="11"/>
  <c r="E14" i="21"/>
  <c r="E13" i="21"/>
  <c r="D15" i="24"/>
  <c r="E15" i="21"/>
  <c r="C16" i="21"/>
  <c r="C23" i="6" s="1"/>
  <c r="C18" i="9"/>
  <c r="E14" i="9"/>
  <c r="E16" i="6" s="1"/>
  <c r="E20" i="6" s="1"/>
  <c r="E13" i="11"/>
  <c r="E27" i="6" s="1"/>
  <c r="E46" i="11"/>
  <c r="E43" i="6" s="1"/>
  <c r="E41" i="6" s="1"/>
  <c r="D16" i="21"/>
  <c r="D23" i="6" s="1"/>
  <c r="D45" i="6" l="1"/>
  <c r="E15" i="24"/>
  <c r="E16" i="21"/>
  <c r="E23" i="6" s="1"/>
  <c r="E40" i="11"/>
  <c r="E41" i="11" s="1"/>
  <c r="E40" i="6" s="1"/>
  <c r="E47" i="11"/>
  <c r="D16" i="11"/>
  <c r="D26" i="6" s="1"/>
  <c r="E18" i="9"/>
  <c r="D18" i="9"/>
  <c r="E16" i="11"/>
  <c r="E26" i="6" s="1"/>
  <c r="E58" i="6" l="1"/>
  <c r="D14" i="24" l="1"/>
  <c r="E45" i="6" l="1"/>
  <c r="E14" i="24"/>
  <c r="C54" i="11" l="1"/>
  <c r="C30" i="6"/>
  <c r="E19" i="11"/>
  <c r="E27" i="11" s="1"/>
  <c r="E30" i="6" s="1"/>
  <c r="C49" i="6" l="1"/>
  <c r="D52" i="11"/>
  <c r="C43" i="28"/>
  <c r="E52" i="11" l="1"/>
  <c r="D48" i="6"/>
  <c r="D53" i="11"/>
  <c r="C58" i="6"/>
  <c r="F35" i="11" s="1"/>
  <c r="D44" i="6" l="1"/>
  <c r="D49" i="6" s="1"/>
  <c r="D54" i="11"/>
  <c r="E48" i="6"/>
  <c r="E53" i="11"/>
  <c r="G50" i="11"/>
  <c r="G51" i="11" s="1"/>
  <c r="G15" i="27"/>
  <c r="F23" i="27"/>
  <c r="E44" i="6" l="1"/>
  <c r="E49" i="6" s="1"/>
  <c r="E54" i="11"/>
  <c r="D23" i="27"/>
  <c r="E23" i="27" s="1"/>
  <c r="I35" i="11"/>
  <c r="G35" i="11"/>
  <c r="C14" i="27" l="1"/>
  <c r="C62" i="6"/>
  <c r="D15" i="27"/>
  <c r="E15" i="27" s="1"/>
  <c r="D16" i="27"/>
  <c r="D63" i="6" s="1"/>
  <c r="C63" i="6"/>
  <c r="E70" i="6"/>
  <c r="D70" i="6"/>
  <c r="C79" i="6" l="1"/>
  <c r="F18" i="27" s="1"/>
  <c r="E62" i="6"/>
  <c r="E16" i="27"/>
  <c r="E63" i="6" s="1"/>
  <c r="D62" i="6"/>
  <c r="D14" i="27"/>
  <c r="D25" i="27" s="1"/>
  <c r="C61" i="6"/>
  <c r="D61" i="6" l="1"/>
  <c r="D72" i="6" s="1"/>
  <c r="D79" i="6"/>
  <c r="E79" i="6"/>
  <c r="E61" i="6"/>
  <c r="H72" i="6"/>
  <c r="E14" i="27"/>
  <c r="C67" i="6" l="1"/>
  <c r="E20" i="27"/>
  <c r="E67" i="6" s="1"/>
  <c r="C66" i="6"/>
  <c r="E19" i="27"/>
  <c r="C17" i="27"/>
  <c r="C25" i="27" s="1"/>
  <c r="C68" i="6"/>
  <c r="E21" i="27"/>
  <c r="E68" i="6" s="1"/>
  <c r="E17" i="27" l="1"/>
  <c r="E25" i="27" s="1"/>
  <c r="E66" i="6"/>
  <c r="E64" i="6" s="1"/>
  <c r="E72" i="6" s="1"/>
  <c r="C64" i="6"/>
  <c r="C72" i="6" s="1"/>
  <c r="C78" i="6" s="1"/>
  <c r="G78" i="6" s="1"/>
</calcChain>
</file>

<file path=xl/sharedStrings.xml><?xml version="1.0" encoding="utf-8"?>
<sst xmlns="http://schemas.openxmlformats.org/spreadsheetml/2006/main" count="2490" uniqueCount="342">
  <si>
    <t>Nr. crt</t>
  </si>
  <si>
    <t>Denumirea capitolelor si subcapitolelor de cheltuieli</t>
  </si>
  <si>
    <t>TVA</t>
  </si>
  <si>
    <t>Dotari</t>
  </si>
  <si>
    <t>Amenajarea terenului</t>
  </si>
  <si>
    <t>Amenajari pentru protectia mediului si aducerea la starea initiala</t>
  </si>
  <si>
    <t>Asistenta tehnica</t>
  </si>
  <si>
    <t>Organizare de santier</t>
  </si>
  <si>
    <t>Cheltuieli diverse si neprevazute</t>
  </si>
  <si>
    <t>Nr crt</t>
  </si>
  <si>
    <t>CAPITOLUL 1</t>
  </si>
  <si>
    <t>Cheltuieli pentru obtinerea si amenajarea terenului</t>
  </si>
  <si>
    <t>1.1</t>
  </si>
  <si>
    <t>Obtinerea terenului</t>
  </si>
  <si>
    <t>1.2</t>
  </si>
  <si>
    <t>1.3</t>
  </si>
  <si>
    <t>TOTAL CAPITOL 1</t>
  </si>
  <si>
    <t>CAPITOLUL 2</t>
  </si>
  <si>
    <t>TOTAL CAPITOL 2</t>
  </si>
  <si>
    <t>CAPITOLUL 3</t>
  </si>
  <si>
    <t>Cheltuieli pentru proiectare si asistenta tehnica</t>
  </si>
  <si>
    <t>3.1</t>
  </si>
  <si>
    <t>3.2</t>
  </si>
  <si>
    <t>3.3</t>
  </si>
  <si>
    <t>3.4</t>
  </si>
  <si>
    <t xml:space="preserve">Organizarea procedurilor de achizitie </t>
  </si>
  <si>
    <t>3.5</t>
  </si>
  <si>
    <t>3.6</t>
  </si>
  <si>
    <t>TOTAL CAPITOL 3</t>
  </si>
  <si>
    <t>CAPITOLUL 4</t>
  </si>
  <si>
    <t>Cheltuieli pentru investitia de baza</t>
  </si>
  <si>
    <t>4.1</t>
  </si>
  <si>
    <t>Constructii si instalatii</t>
  </si>
  <si>
    <t>4.2</t>
  </si>
  <si>
    <t>4.3</t>
  </si>
  <si>
    <t>4.4</t>
  </si>
  <si>
    <t>4.5</t>
  </si>
  <si>
    <t>4.6</t>
  </si>
  <si>
    <t>Active necorporale</t>
  </si>
  <si>
    <t>TOTAL CAPITOL 4</t>
  </si>
  <si>
    <t>CAPITOLUL 5</t>
  </si>
  <si>
    <t>Alte cheltuieli</t>
  </si>
  <si>
    <t>5.1</t>
  </si>
  <si>
    <t>5.1.2. Cheltuieli conexe organizarii santierului</t>
  </si>
  <si>
    <t>5.2</t>
  </si>
  <si>
    <t>Comisioane, cote, taxe, costul creditului</t>
  </si>
  <si>
    <t>5.3</t>
  </si>
  <si>
    <t>TOTAL CAPITOL 5</t>
  </si>
  <si>
    <t>CAPITOLUL 6</t>
  </si>
  <si>
    <t>6.1</t>
  </si>
  <si>
    <t>Pregatirea personalului de exploatare</t>
  </si>
  <si>
    <t>6.2</t>
  </si>
  <si>
    <t>Probe tehnologice si teste</t>
  </si>
  <si>
    <t>TOTAL CAPITOL 6</t>
  </si>
  <si>
    <t>TOTAL GENERAL</t>
  </si>
  <si>
    <t>Intocmit</t>
  </si>
  <si>
    <t>CHF</t>
  </si>
  <si>
    <t>OBTINEREA TERENULUI</t>
  </si>
  <si>
    <t>AMENAJAREA TERENULUI</t>
  </si>
  <si>
    <t>AMENAJARI PENTRU PROTECTIA MEDIULUI SI ADUCEREA LA STAREA INITIALA</t>
  </si>
  <si>
    <t>3.1.</t>
  </si>
  <si>
    <t>TOTAL 3.1.</t>
  </si>
  <si>
    <t>3.2.</t>
  </si>
  <si>
    <t>TOTAL 3.2.</t>
  </si>
  <si>
    <t>ORGANIZAREA PROCEDURILOR DE ACHIZITIE</t>
  </si>
  <si>
    <t>3.6.</t>
  </si>
  <si>
    <t>ASISTENTA TEHNICA</t>
  </si>
  <si>
    <t>TOTAL 3.6.</t>
  </si>
  <si>
    <t xml:space="preserve">TOTAL </t>
  </si>
  <si>
    <t>TOTAL</t>
  </si>
  <si>
    <t>TOTAL 3.5</t>
  </si>
  <si>
    <t xml:space="preserve">RETELE EXTERIOARE ENERGIE ELECTRICA     </t>
  </si>
  <si>
    <t>(HG 907/2016)</t>
  </si>
  <si>
    <t>Valoare           (fara TVA)</t>
  </si>
  <si>
    <t>Valoare           cu TVA</t>
  </si>
  <si>
    <t xml:space="preserve"> Lei</t>
  </si>
  <si>
    <t>Lei</t>
  </si>
  <si>
    <t>Cheltuieli pentru realocarea / protectia utilitatilor</t>
  </si>
  <si>
    <t>1.4</t>
  </si>
  <si>
    <t>Cheltuieli pentru asigurarea utilitatilor necesare obiectivului de investitii</t>
  </si>
  <si>
    <t>Studii</t>
  </si>
  <si>
    <t>3.1.1 Studii de teren</t>
  </si>
  <si>
    <t>3.1.3 Alte studii specifice</t>
  </si>
  <si>
    <t>3.5.1 Tema de proiectare</t>
  </si>
  <si>
    <t>3.5.2 Studiu de prefezabilitate</t>
  </si>
  <si>
    <t>3.5.5 Verificarea tehnica de calitate a proiectului tehnic si a detaliilor de executie</t>
  </si>
  <si>
    <t>3.5.6 Proiect tehnic si detalii de executie</t>
  </si>
  <si>
    <t>3.7</t>
  </si>
  <si>
    <t>3.8</t>
  </si>
  <si>
    <t>3.7.1 Managementul de proiect pentru obiectivul de investitii</t>
  </si>
  <si>
    <t>3.7.2 Auditul financiar</t>
  </si>
  <si>
    <t>3.8.1 Asistenta tehnica din partea proiectantului</t>
  </si>
  <si>
    <t>3.8.1.1 pe perioada de executie a lucrarilor</t>
  </si>
  <si>
    <t>3.8.1.2 pentru participarea proiectantului la fazele incluse in programul de control al lucrarilor de executie, avizat de catre Inspectoratul de Stat in Constructii</t>
  </si>
  <si>
    <t>3.8.2 Dirigentie de santier</t>
  </si>
  <si>
    <t>Utilaje, echipamente tehnologice si functionale care necesita montaj</t>
  </si>
  <si>
    <t>Utilaje, echipamente tehnologice si functionale care nu necesita montaj si echipamente de transport</t>
  </si>
  <si>
    <t>5.2.4 Cota aferenta Casei Sociale a Constructorilor -CSC</t>
  </si>
  <si>
    <t>5.4</t>
  </si>
  <si>
    <t>Cheltuieli pentru informare si publicitate</t>
  </si>
  <si>
    <t xml:space="preserve">Cheltuieli pentru probe tehnologice si teste </t>
  </si>
  <si>
    <t>Valoare        cu  TVA</t>
  </si>
  <si>
    <t>Valoare               (fara TVA)</t>
  </si>
  <si>
    <t>STUDII</t>
  </si>
  <si>
    <t>a). obţinerea/prelungirea valabilităţii ceritificatului de urbanism</t>
  </si>
  <si>
    <t>b). obţinerea/prelungirea valabilităţii autorizaţiei de construire/desfiinţare</t>
  </si>
  <si>
    <t>c). obţinerea avizelor şi acordurilor pentru racorduri şi branşamente la reţelele publice de alimentare cu apă, canalizare,alimentare cu gaze, alimentare cu agent termic, energie electrică, telefonie</t>
  </si>
  <si>
    <t>d) obtinerea certificatului de nomenclatura stradala si adresa</t>
  </si>
  <si>
    <t>e) intocmirea documentatiei, obtinerea numarului cadastral provizoriu si inregistrarea terenului in cartea funciara</t>
  </si>
  <si>
    <t>g) obtinerea avizului de protectie civila</t>
  </si>
  <si>
    <t>h) avizul de specialitate in cazul obiectivelor de patrimoniu</t>
  </si>
  <si>
    <t>i) alte avize,acorduri si autorizatii</t>
  </si>
  <si>
    <t>f) obtinerea actului administrativ al autoritatii competente pentru protectia mediului</t>
  </si>
  <si>
    <t xml:space="preserve">PROIECTARE </t>
  </si>
  <si>
    <t>3.7.</t>
  </si>
  <si>
    <t>CONSULTANTA</t>
  </si>
  <si>
    <t>3.7.1.1. Plata serviciilor de consultanta la elaborarea memoriului justificativ  și la intocmirea cererii de finantare</t>
  </si>
  <si>
    <t>3.7.1.2. Plata serviciilor de consultanta in domeniul managementului investitiei sau administrarea constractului de executie</t>
  </si>
  <si>
    <t>3.8.</t>
  </si>
  <si>
    <t>TOTAL 3.8.</t>
  </si>
  <si>
    <t>TOTAL 3.7</t>
  </si>
  <si>
    <t>Cap. 4 - Cheltuieli pentru investitia de baza</t>
  </si>
  <si>
    <t>4.1.1</t>
  </si>
  <si>
    <t>Terasamente, sistematizare pe verticala si amenajari exterioare</t>
  </si>
  <si>
    <t>4.1.2</t>
  </si>
  <si>
    <t>4.1.3</t>
  </si>
  <si>
    <t>4.1.4</t>
  </si>
  <si>
    <t>Rezistenta</t>
  </si>
  <si>
    <t>Arhitectura</t>
  </si>
  <si>
    <t xml:space="preserve">Instalatii </t>
  </si>
  <si>
    <t>Montaj utilaje si echipamente tehnologice si functionale</t>
  </si>
  <si>
    <t>TOTAL II  -subcap. 4.2</t>
  </si>
  <si>
    <t>TOTAL I - subcap. 4.1</t>
  </si>
  <si>
    <t>TOTAL III - subcap. 4.3+4.4+4.5+4.6</t>
  </si>
  <si>
    <t xml:space="preserve">Total deviz pe obiect (Total I + Total II + Total III) </t>
  </si>
  <si>
    <t>Total 3.3</t>
  </si>
  <si>
    <t>Total 3.4</t>
  </si>
  <si>
    <t>5.2.1 Comisioane si dobanzile aferente credituli bancii finantatoare</t>
  </si>
  <si>
    <t>5.2.2 Cota aferenta ISC pentru controlul calitatii lucrarilor de constructi</t>
  </si>
  <si>
    <t>5.2.3 Cota aferenta ISC pentru controlul statului in amenajarea teritoriului, urbanism si autorizarea lucrarilor de constructii</t>
  </si>
  <si>
    <t>5.2.5 Taxe pentru acorduri, avize conforme si autorizatia de construire /desfiintare</t>
  </si>
  <si>
    <t>din care: C+M (1.2+1.3+2+4.1+4.2+5.1.1)</t>
  </si>
  <si>
    <t>3.5.3 Studiu de fezabilitate / documentatie de avizare a lucrarilor de interventii si deviz general</t>
  </si>
  <si>
    <t>3.5.4 Documentatiile tehnice necesare in vederea obtinerii avizelor / acordurilor/autorizatiilor</t>
  </si>
  <si>
    <t>Montaj utilaje, echipamente tehnologice si functionale</t>
  </si>
  <si>
    <t>CAPITOLUL NR. 1 - CHELTUIELI PENTRU OBTINEREA SI AMENAJAREA TERENULUI</t>
  </si>
  <si>
    <t xml:space="preserve">CAPITOLUL NR. 2 - CHELTUIELI PENTRU ASIGURAREA UTILITATILOR NECESARE OBIECTIVULUI </t>
  </si>
  <si>
    <t>CHELTUIELI PENTRU REALOCAREA/PROTECTIA UTILITATILOR</t>
  </si>
  <si>
    <t>3.1.2 Raport privind impact asupra mediului</t>
  </si>
  <si>
    <t>Documentatii - suport si cheltuieli pentru obtinerea de avize, acorduri si autorizatii</t>
  </si>
  <si>
    <t>Expertizare tehnica</t>
  </si>
  <si>
    <t>Certificarea performantei energetice si auditul energetic al cladirilor</t>
  </si>
  <si>
    <t>3.1.2. Raport privind impactul asupra mediului</t>
  </si>
  <si>
    <t>3.1.3. Alte studii specifice</t>
  </si>
  <si>
    <t>3.3.</t>
  </si>
  <si>
    <t>3.4.</t>
  </si>
  <si>
    <t>3.5.</t>
  </si>
  <si>
    <t>CAPITOLUL NR. 5 - ALTE CHELTUIELI</t>
  </si>
  <si>
    <t>5.1.1. Lucrari de constructii si instalatii aferente organizarii de santier</t>
  </si>
  <si>
    <t>5.2.1. Comisioanele si dobanzile aferente creditului bancii finantatoare</t>
  </si>
  <si>
    <t>5.2.2 Cota aferenta ISC pentru controlul calitatii lucrarilor de constructii</t>
  </si>
  <si>
    <t>5.2.3. Cota aferenta ISC pentru controlul statului in amenajarea teritoriului, urbanism si pentru autorizarea lucrarilor de constructii</t>
  </si>
  <si>
    <t>5.2.4 Cota aferenta Casei Sociale a Constructorilor - CSC</t>
  </si>
  <si>
    <t>5.2.5. Taxe pentru acorduri, avize conforme si autorizatie de construire/desfiintare</t>
  </si>
  <si>
    <t>CAPITOLUL NR. 6 - CHELTUIELI PENTRU PROBE TEHNOLOGICE SI TESTE</t>
  </si>
  <si>
    <t>Beneficiar/Investitor</t>
  </si>
  <si>
    <t>CAPITOLUL NR. 3 - CHELTUIELI PENTRU PROIECTARE SI ASISTENTA TEHNICA</t>
  </si>
  <si>
    <t>RETEA CANALIZARE MENAJERA</t>
  </si>
  <si>
    <t>4.1.4.1.</t>
  </si>
  <si>
    <t>4.1.4.2.</t>
  </si>
  <si>
    <t>24 LUNI</t>
  </si>
  <si>
    <t>RETEA ALIMENTARE CU APA</t>
  </si>
  <si>
    <t>DEVIZ GENERAL</t>
  </si>
  <si>
    <t>Municipiul Suceava</t>
  </si>
  <si>
    <t>4.1.4.3.</t>
  </si>
  <si>
    <t>4.1.4.4.</t>
  </si>
  <si>
    <t>4.1.4.5.</t>
  </si>
  <si>
    <t>4.1.4.6.</t>
  </si>
  <si>
    <t>4.1.4.7.</t>
  </si>
  <si>
    <t>4.1.4.8.</t>
  </si>
  <si>
    <t>4.1.4.9.</t>
  </si>
  <si>
    <t>4.1.4.10.</t>
  </si>
  <si>
    <t>4.1.4.11.</t>
  </si>
  <si>
    <t xml:space="preserve">Cameră IP bullet de exterior, 1/3" 5 Megapixeli </t>
  </si>
  <si>
    <t>Cablu FTP Cu 0.51 sufat</t>
  </si>
  <si>
    <t>Doza de exterior 100x100</t>
  </si>
  <si>
    <t>Platbanda otelita la metru</t>
  </si>
  <si>
    <t>Catarama banda otelita</t>
  </si>
  <si>
    <t>Diblu fixare in polistiren 50MM echipat cu holzsurub</t>
  </si>
  <si>
    <t>Carlig zincat de prindere barcute ASA</t>
  </si>
  <si>
    <t>Barcute de sustinere cabluri</t>
  </si>
  <si>
    <t>Copex metalic manta PVC 25mm</t>
  </si>
  <si>
    <t>Ancora 10mm pentru fixare in beton cu diblu inclus</t>
  </si>
  <si>
    <t>Mufa FTP Cat5e Ecranata cu impamnatare</t>
  </si>
  <si>
    <t>Copex metalic manta PVC 16mm</t>
  </si>
  <si>
    <t>Cleme OBO pentru prindere tub PVC 18mm</t>
  </si>
  <si>
    <t>Imbinari tub PVC 18mm</t>
  </si>
  <si>
    <t xml:space="preserve">Tub PVC 18mm </t>
  </si>
  <si>
    <t>Coturi PVC 18mm</t>
  </si>
  <si>
    <t>4.1.4.12.</t>
  </si>
  <si>
    <t>4.1.4.13.</t>
  </si>
  <si>
    <t>4.1.4.14.</t>
  </si>
  <si>
    <t>4.1.4.15.</t>
  </si>
  <si>
    <t>4.1.4.16.</t>
  </si>
  <si>
    <t>4.1.4.17.</t>
  </si>
  <si>
    <t>Tub PVC 18mm</t>
  </si>
  <si>
    <t>4.1.4.18.</t>
  </si>
  <si>
    <t xml:space="preserve">Șef proiect: </t>
  </si>
  <si>
    <t>Proiectant:</t>
  </si>
  <si>
    <t>TOTAL II  - subcap. 4.2</t>
  </si>
  <si>
    <t>Injector Hi-PoE</t>
  </si>
  <si>
    <t xml:space="preserve">Extender PoE </t>
  </si>
  <si>
    <t>Tub PVC 18mm la metru</t>
  </si>
  <si>
    <t>Seagate Video HDD 8 TB</t>
  </si>
  <si>
    <t>Beneficiar: Municipiul Suceava</t>
  </si>
  <si>
    <t>Pret   fara tva</t>
  </si>
  <si>
    <t>Pret cu tva</t>
  </si>
  <si>
    <t>Televizor Led Smart 4K 108cm</t>
  </si>
  <si>
    <t xml:space="preserve">Suport perete LED/LCD </t>
  </si>
  <si>
    <t>Cablu audio/video HDMI 2.0b 4K ultra HD Hama 10m negru</t>
  </si>
  <si>
    <t>BIROTICA SRL</t>
  </si>
  <si>
    <t>RO 3957020  J 33/892/1993</t>
  </si>
  <si>
    <t>Marțuneac Frăguța</t>
  </si>
  <si>
    <t xml:space="preserve"> </t>
  </si>
  <si>
    <t>CAPITOLUL NR. 4 - CHELTUIELI PENTRU  INVESTIȚIA DE BAZĂ</t>
  </si>
  <si>
    <t>Data: 20.07.2023</t>
  </si>
  <si>
    <r>
      <t xml:space="preserve">OBIECTIVUL DE INVESTIȚII: </t>
    </r>
    <r>
      <rPr>
        <b/>
        <sz val="10"/>
        <rFont val="Arial"/>
        <family val="2"/>
        <charset val="238"/>
      </rPr>
      <t xml:space="preserve">Extindere etapa 2 - Sistem de supraveghere video pentru amplasamentele de                                                                   colectare a deșeurilor de pe raza municipiului Suceava. </t>
    </r>
  </si>
  <si>
    <t>DEVIZUL OBIECTULUI NR. 59 -  parcare fost Taylan - lângă teren de sport Colegiu de Artă</t>
  </si>
  <si>
    <t>Data:20.08.2023</t>
  </si>
  <si>
    <t>Slîlp metalic echipat cu prize de pămînt</t>
  </si>
  <si>
    <t>DEVIZUL OBIECTULUI   Dispecerat Poliția Locală</t>
  </si>
  <si>
    <t>DEVIZUL OBIECTULUI   Dispecerat Secundar serviciul ecologizare</t>
  </si>
  <si>
    <r>
      <t xml:space="preserve">OBIECTIVUL DE INVESTIȚII: </t>
    </r>
    <r>
      <rPr>
        <b/>
        <sz val="10"/>
        <rFont val="Arial"/>
        <family val="2"/>
        <charset val="238"/>
      </rPr>
      <t xml:space="preserve">Extindere etapa 2 - Sistem de supraveghere video pentru amplasamentele de colectare a deșeurilor de pe raza municipiului Suceava. </t>
    </r>
  </si>
  <si>
    <t>Data : 20.08.2023</t>
  </si>
  <si>
    <t>DISPECERAT POLITIA LOCALA</t>
  </si>
  <si>
    <t>DISPECERAT SERVICIUL ECOLOGIZARE</t>
  </si>
  <si>
    <t>Data: 20.08.2023</t>
  </si>
  <si>
    <r>
      <t xml:space="preserve">OBIECTIVUL DE INVESTIȚII: </t>
    </r>
    <r>
      <rPr>
        <b/>
        <sz val="10"/>
        <rFont val="Arial"/>
        <family val="2"/>
        <charset val="238"/>
      </rPr>
      <t xml:space="preserve">Extindere etapa 2 - Sistem de supraveghere video pentru amplasamentele de  colectare a deșeurilor de pe raza municipiului Suceava. </t>
    </r>
  </si>
  <si>
    <t>DEVIZUL OBIECTULUI NR.70 - Aleea Venus, intersectia cu str.Universitatii</t>
  </si>
  <si>
    <t>DEVIZUL OBIECTULUI NR. 71 - Bulevardul George Enescu, In spatele Bisericii Trei Ierarhi</t>
  </si>
  <si>
    <t>DEVIZUL OBIECTULUI NR. 72 -  Bulevardul Geoge Enescu in fata pizzeriei Luca</t>
  </si>
  <si>
    <t>DEVIZUL OBIECTULUI NR. 73  -  str. Universității ( bar Henessy, cladire CM Unirea )</t>
  </si>
  <si>
    <t>DEVIZUL OBIECTULUI NR. 74 - str. Marasesti nr.9 , mai sus de firma Data Sevice</t>
  </si>
  <si>
    <t>Cablu fibra optica SM24</t>
  </si>
  <si>
    <t>Cablu Tyr</t>
  </si>
  <si>
    <t>Tablou de exterior - Nod Optic</t>
  </si>
  <si>
    <t>DEVIZUL OBIECTULUI NR. 82  -  str. Putna ( in vale,in apropierea blocului AO5)</t>
  </si>
  <si>
    <t>Stalp din otel echipat cu prize de pamant</t>
  </si>
  <si>
    <t>DEVIZUL OBIECTULUI NR.83  -   str. Putna ( centrul medical Nord )</t>
  </si>
  <si>
    <t>Mufa FTP Cat5e Ecranata cu impamantare</t>
  </si>
  <si>
    <t>DEVIZUL OBIECTULUI NR.85 -  str. Rarău ( fosta cantină IRIC, în apropierea Blocului 6 de pe str. Baladei nr. 9)</t>
  </si>
  <si>
    <t>Extender PoE</t>
  </si>
  <si>
    <t>Tub PVC 18 mm</t>
  </si>
  <si>
    <t>Imbinari tub PVC</t>
  </si>
  <si>
    <t>Cot tub PVC</t>
  </si>
  <si>
    <t>Cleme OBO tub PVC</t>
  </si>
  <si>
    <t>Dibluri pentru beton cu holzsurub</t>
  </si>
  <si>
    <t>Cablu fibra optica SM 24</t>
  </si>
  <si>
    <t>Cablu TYR 10 x 16</t>
  </si>
  <si>
    <t>Suport rezerva fibra optica</t>
  </si>
  <si>
    <t>Armorod ADSS 7.71 - 8.5 mm</t>
  </si>
  <si>
    <t>4.1.4.19.</t>
  </si>
  <si>
    <t>4.1.4.20.</t>
  </si>
  <si>
    <t>4.1.4.21.</t>
  </si>
  <si>
    <t>Stalp echipat cu priza de pamant</t>
  </si>
  <si>
    <t>Tablou de exterior , nod optic</t>
  </si>
  <si>
    <t>Stalp otel echipat cu priza de pamant</t>
  </si>
  <si>
    <t>DEVIZUL OBIECTULUI NR. 87 - str. PRIETENIEI ( punct lucru ACET - spate market Penny)</t>
  </si>
  <si>
    <t xml:space="preserve">DEVIZUL OBIECTULUI NR. 88 - str. Prieteniei ( garaje )  </t>
  </si>
  <si>
    <t>Stalp echipat cu prize de pamant</t>
  </si>
  <si>
    <t>Tub PVC 118 mm</t>
  </si>
  <si>
    <t>Accesorii prindere</t>
  </si>
  <si>
    <t>DEVIZUL OBIECTULUI NR. 61 - str. Alexandru cel Bun ( vis - a - vis de Cimitirul evreiesc )</t>
  </si>
  <si>
    <t>DEVIZUL OBIECTULUI NR. 62 - str. Stefan Dracinschi ( vis-a-vis de mag. Bucovina, în spatele blocului E1)</t>
  </si>
  <si>
    <t>DEVIZUL OBIECTULUI NR. 63 - str.Oituz ,   intersectia cu 6 Noiembrie</t>
  </si>
  <si>
    <t>DEVIZUL OBIECTULUI NR. 64  - bloc turn Bebelusul ( lângă Catedrală )</t>
  </si>
  <si>
    <t>DEVIZUL OBIECTULUI NR. 65  - str. Mircea Țurcanu ( în spatele gradinița Mihai Eminescu)</t>
  </si>
  <si>
    <t>DEVIZUL OBIECTULUI NR.66 - str. Narciselor ,intersecție cu str. Zamca,punct trafo</t>
  </si>
  <si>
    <t>DEVIZUL OBIECTULUI NR. 67 - Poșta Nordic ( stația de betoane mai sus de Oficiul Postal nr.6)</t>
  </si>
  <si>
    <t>DEVIZUL OBIECTULUI NR. 68 - str. Universității ( lângă CEC Bank)</t>
  </si>
  <si>
    <t>DEVIZUL OBIECTULUI NR. 69 -  Piata Mică ( Aleea Saturn,vis-a-vis de parcare blocurilor E12 si E14)</t>
  </si>
  <si>
    <t>DEVIZUL OBIECTULUI NR. 80  - Str. Privighetorii ( restaurant Ramiro,langa bloc S1)</t>
  </si>
  <si>
    <t>DEVIZUL OBIECTULUI NR. 81 -str. Putna, intersectie cu str. Gheorghe Doja</t>
  </si>
  <si>
    <t>DEVIZUL OBIECTULUI NR. 84 -  Baladei , scoala nr. 10 ( în spatele blocului 11 de pe str. Baladei nr.3)</t>
  </si>
  <si>
    <t>DEVIZUL OBIECTULUI NR. 86  - str. EROILOR ( în fața alimentarei, bloc 123 cu spații comerciale la parter)</t>
  </si>
  <si>
    <t>DEVIZUL OBIECTULUI NR. 79 - Str. Gării nr. 21 ( Gara Ițcani - vis-a-vis de blocuri )</t>
  </si>
  <si>
    <t>DEVIZUL OBIECTULUI NR. 78  - Str. Stațiunii intersecție cu str. Măgurei</t>
  </si>
  <si>
    <t>DEVIZUL OBIECTULUI NR. 77  - Str. Victoriei ,bloc IRE,  în vecinătatea blocurilor de la nr. 19</t>
  </si>
  <si>
    <t>DEVIZUL OBIECTULUI NR. 76  - str.Pictor Serban Rusu Arbore - Blocuri ANL in spate la OMV ,B-dul 1 decembrie 1918</t>
  </si>
  <si>
    <t>DEVIZUL OBIECTULUI NR. 75 -str.Marasesti - str. Oituz ( langa fostul sediu de Politie )</t>
  </si>
  <si>
    <t xml:space="preserve">NVR 4K 32 camere  </t>
  </si>
  <si>
    <t>ing.proiectant</t>
  </si>
  <si>
    <t>Andrieș Cristian</t>
  </si>
  <si>
    <t>Sursa neintreruptibila - UPS</t>
  </si>
  <si>
    <t>Cablu fibra optica SM 21</t>
  </si>
  <si>
    <t>Cablu TYR</t>
  </si>
  <si>
    <t>Tablou de exterior - nod optic</t>
  </si>
  <si>
    <t>Switch industrial cu management, 8 porturi</t>
  </si>
  <si>
    <t>Stalp de otel echipat cu priza de pamant</t>
  </si>
  <si>
    <t>Ancora de 10mm pentru fixare in beton, cu diblu inclus</t>
  </si>
  <si>
    <t>Switch industrial cu management,8 porturi</t>
  </si>
  <si>
    <t>Sursa alimentare pe sina,48 VDC,pentru nod optic</t>
  </si>
  <si>
    <t>Accesorii de prindere</t>
  </si>
  <si>
    <t>Doza de exterior 100x 100 mm</t>
  </si>
  <si>
    <t>Platbanda otelita la  metru</t>
  </si>
  <si>
    <t>DEVIZUL OBIECTULUI NR. 60 - restaurant National, str. Nicolae Bălcescu, bl. 1</t>
  </si>
  <si>
    <t>CENTRALIZARE CHELTUIELI PE OBIECTE</t>
  </si>
  <si>
    <t>OBIECT</t>
  </si>
  <si>
    <t xml:space="preserve">Adresa obiect </t>
  </si>
  <si>
    <t xml:space="preserve">Cablu audio/video HDMI 2.0b 4K ultra HD Hama 10m  </t>
  </si>
  <si>
    <t>Str. Prieteniei (punct lucru ACET - Spate Market Penny)</t>
  </si>
  <si>
    <t>Str. Prieteniei ( garaje )</t>
  </si>
  <si>
    <t xml:space="preserve">Str. Eroilor (în fata  alimentarei – Bloc 123 cu spații comerciale la parter) </t>
  </si>
  <si>
    <t>Str. Rarău (fosta cantina IRIC – în apropierea Blocului 6 de pe strada Baladei nr. 9)</t>
  </si>
  <si>
    <t>Str. Baladei Scoala Nr.10 (in spatele Blocului 11 de pe strada Baladei nr. 3)</t>
  </si>
  <si>
    <t>Proiectant: BIROTICA SRL</t>
  </si>
  <si>
    <t>Str. Putna (Centrul  medical Nord – Str. Putna 30)</t>
  </si>
  <si>
    <t xml:space="preserve">Str. Putna (in vale – în apropierea Blocului A05) </t>
  </si>
  <si>
    <t>Str. Putna (intersectie Gh. Doja – în spatele Blocului 140D)</t>
  </si>
  <si>
    <t>Str. Privighetorii ( restaurant Ramiro în vale – lângă Blocul S1)</t>
  </si>
  <si>
    <t>Gara Ițcani – vis-à-vis de blocuri (Str. Gării nr. 21)</t>
  </si>
  <si>
    <t>Str. Stațiunii intersecție cu str.Măgurei</t>
  </si>
  <si>
    <t>Bloc  IRE (în vecinătatea blocului situate  pe str. Victorie nr. 19)</t>
  </si>
  <si>
    <t>Blocuri ANL – in spate la OMV (vis-à-vis de Blocul B1 de pe strada Pictor Șerban Rusu Arbore)</t>
  </si>
  <si>
    <t>Str. Mărășești, Oituz (fostul sediu de Politie – în spatele Blocului D3)</t>
  </si>
  <si>
    <t>Str. Mărășești (mai sus de Data Service, în vecinătatea blocului B8)</t>
  </si>
  <si>
    <t xml:space="preserve">Str. Universitatii (Henessy, în vecinătatea clădirii C.M. Unirea) </t>
  </si>
  <si>
    <t>B-dul George Enescu, in fața pizzeriei Luca</t>
  </si>
  <si>
    <t xml:space="preserve">B-dul George Enescu, în spatele Bisericii Trei Ierarhi </t>
  </si>
  <si>
    <t xml:space="preserve">Aleea Venus intersecția cu Str. Universității (in vecinătatea blocului D1) </t>
  </si>
  <si>
    <t>Piața mică  (Aleea Saturn – vis-à-vis de parcarea dintre blocurile E12 si E14)</t>
  </si>
  <si>
    <t>Str. Universității (CEC Bank)</t>
  </si>
  <si>
    <t>Poșta Nordic (Stația de betoane, mai sus de Oficiul postal nr. 6)</t>
  </si>
  <si>
    <t>Str. Narciselor (intersectie cu str. Zamca, punct trafo de lângă Blocul 86)</t>
  </si>
  <si>
    <t>Str. Mircea Turcanu (in spatele gradiniței M. Eminescu)</t>
  </si>
  <si>
    <t>Bloc turn bebelusul – lângă Catedrală (în fața Blocului 19, Sc. A, de pe str. Grigore Ureche)</t>
  </si>
  <si>
    <t>Str. Oituz (spre str. 6 Noiembrie – în vecinătatea Blocului A7)</t>
  </si>
  <si>
    <t xml:space="preserve">Str. Stefan Dracinschi (vis-a-vis de Bucovina – in spatele Blocului E1) </t>
  </si>
  <si>
    <t>Str. Alexandru cel Bun (vis-à-vis de Cimitirul Evreiesc )</t>
  </si>
  <si>
    <t>Restaurant Național (în spatele Blocului 1 de pe str. N. Bălcescu )</t>
  </si>
  <si>
    <t xml:space="preserve">Parcare Taylan (lângă terenul de sport al Colegiului de Artă C. Porumbescu , Corp B)
</t>
  </si>
  <si>
    <t>In preturi la data de  20.07.2023,1 E = 4,9403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</si>
</sst>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12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58"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right" vertical="center"/>
    </xf>
    <xf numFmtId="0" fontId="2" fillId="0" borderId="12" xfId="0" applyFont="1" applyBorder="1" applyAlignment="1">
      <alignment wrapText="1"/>
    </xf>
    <xf numFmtId="0" fontId="0" fillId="2" borderId="0" xfId="0" applyFill="1"/>
    <xf numFmtId="0" fontId="2" fillId="0" borderId="5" xfId="0" applyFont="1" applyBorder="1" applyAlignment="1">
      <alignment horizontal="right" vertical="center"/>
    </xf>
    <xf numFmtId="0" fontId="11" fillId="0" borderId="0" xfId="0" applyFont="1"/>
    <xf numFmtId="0" fontId="0" fillId="0" borderId="0" xfId="0" applyBorder="1"/>
    <xf numFmtId="0" fontId="2" fillId="0" borderId="15" xfId="0" applyFont="1" applyBorder="1" applyAlignment="1">
      <alignment wrapText="1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0" xfId="0" applyFill="1" applyBorder="1" applyAlignment="1">
      <alignment wrapText="1"/>
    </xf>
    <xf numFmtId="0" fontId="13" fillId="0" borderId="12" xfId="0" applyFont="1" applyBorder="1" applyAlignment="1">
      <alignment wrapText="1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13" fillId="0" borderId="0" xfId="0" applyFont="1"/>
    <xf numFmtId="0" fontId="2" fillId="0" borderId="24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right" wrapText="1"/>
    </xf>
    <xf numFmtId="49" fontId="2" fillId="4" borderId="15" xfId="0" applyNumberFormat="1" applyFont="1" applyFill="1" applyBorder="1" applyAlignment="1">
      <alignment horizontal="right" wrapText="1"/>
    </xf>
    <xf numFmtId="0" fontId="2" fillId="4" borderId="15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wrapText="1"/>
    </xf>
    <xf numFmtId="0" fontId="6" fillId="3" borderId="0" xfId="0" applyFont="1" applyFill="1"/>
    <xf numFmtId="49" fontId="16" fillId="3" borderId="8" xfId="0" applyNumberFormat="1" applyFont="1" applyFill="1" applyBorder="1"/>
    <xf numFmtId="0" fontId="16" fillId="3" borderId="7" xfId="0" applyFont="1" applyFill="1" applyBorder="1" applyAlignment="1">
      <alignment wrapText="1"/>
    </xf>
    <xf numFmtId="0" fontId="0" fillId="3" borderId="0" xfId="0" applyFill="1"/>
    <xf numFmtId="0" fontId="0" fillId="4" borderId="0" xfId="0" applyFill="1"/>
    <xf numFmtId="49" fontId="18" fillId="3" borderId="8" xfId="0" applyNumberFormat="1" applyFont="1" applyFill="1" applyBorder="1" applyAlignment="1">
      <alignment horizontal="right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 wrapText="1"/>
    </xf>
    <xf numFmtId="3" fontId="2" fillId="0" borderId="18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3" fontId="0" fillId="0" borderId="0" xfId="0" applyNumberFormat="1" applyBorder="1"/>
    <xf numFmtId="0" fontId="0" fillId="4" borderId="0" xfId="0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31" xfId="0" applyBorder="1"/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0" fillId="0" borderId="31" xfId="0" applyFont="1" applyBorder="1"/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wrapText="1"/>
    </xf>
    <xf numFmtId="0" fontId="0" fillId="0" borderId="31" xfId="0" applyBorder="1" applyAlignment="1">
      <alignment wrapText="1"/>
    </xf>
    <xf numFmtId="0" fontId="2" fillId="4" borderId="31" xfId="0" applyFont="1" applyFill="1" applyBorder="1" applyAlignment="1">
      <alignment vertical="center"/>
    </xf>
    <xf numFmtId="0" fontId="0" fillId="4" borderId="31" xfId="0" applyFill="1" applyBorder="1" applyAlignment="1">
      <alignment wrapText="1"/>
    </xf>
    <xf numFmtId="0" fontId="2" fillId="4" borderId="31" xfId="0" applyFont="1" applyFill="1" applyBorder="1" applyAlignment="1">
      <alignment wrapText="1"/>
    </xf>
    <xf numFmtId="49" fontId="0" fillId="0" borderId="31" xfId="0" applyNumberFormat="1" applyBorder="1"/>
    <xf numFmtId="0" fontId="2" fillId="0" borderId="31" xfId="0" applyFont="1" applyBorder="1"/>
    <xf numFmtId="0" fontId="0" fillId="4" borderId="31" xfId="0" applyFont="1" applyFill="1" applyBorder="1"/>
    <xf numFmtId="0" fontId="0" fillId="0" borderId="31" xfId="0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0" fillId="4" borderId="31" xfId="0" applyFill="1" applyBorder="1"/>
    <xf numFmtId="2" fontId="2" fillId="0" borderId="31" xfId="0" applyNumberFormat="1" applyFont="1" applyBorder="1" applyAlignment="1">
      <alignment vertical="center" wrapText="1"/>
    </xf>
    <xf numFmtId="0" fontId="0" fillId="0" borderId="31" xfId="0" applyFont="1" applyBorder="1" applyAlignment="1">
      <alignment vertical="top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wrapText="1"/>
    </xf>
    <xf numFmtId="0" fontId="2" fillId="4" borderId="31" xfId="0" applyFont="1" applyFill="1" applyBorder="1"/>
    <xf numFmtId="3" fontId="0" fillId="0" borderId="0" xfId="0" applyNumberFormat="1"/>
    <xf numFmtId="0" fontId="2" fillId="0" borderId="31" xfId="0" applyFont="1" applyBorder="1" applyAlignment="1">
      <alignment wrapText="1"/>
    </xf>
    <xf numFmtId="49" fontId="2" fillId="0" borderId="31" xfId="0" applyNumberFormat="1" applyFont="1" applyBorder="1"/>
    <xf numFmtId="0" fontId="2" fillId="0" borderId="12" xfId="0" applyFont="1" applyBorder="1" applyAlignment="1">
      <alignment horizontal="center" wrapText="1"/>
    </xf>
    <xf numFmtId="14" fontId="13" fillId="0" borderId="12" xfId="0" applyNumberFormat="1" applyFont="1" applyBorder="1" applyAlignment="1">
      <alignment wrapText="1"/>
    </xf>
    <xf numFmtId="0" fontId="13" fillId="0" borderId="12" xfId="0" applyNumberFormat="1" applyFont="1" applyBorder="1" applyAlignment="1">
      <alignment horizontal="left" wrapText="1"/>
    </xf>
    <xf numFmtId="0" fontId="2" fillId="0" borderId="31" xfId="0" applyFont="1" applyFill="1" applyBorder="1"/>
    <xf numFmtId="0" fontId="0" fillId="0" borderId="5" xfId="0" applyNumberFormat="1" applyBorder="1" applyAlignment="1">
      <alignment vertical="center"/>
    </xf>
    <xf numFmtId="0" fontId="0" fillId="0" borderId="0" xfId="0" applyFont="1" applyFill="1" applyBorder="1"/>
    <xf numFmtId="49" fontId="2" fillId="0" borderId="31" xfId="0" applyNumberFormat="1" applyFont="1" applyBorder="1" applyAlignment="1">
      <alignment horizontal="right" wrapText="1"/>
    </xf>
    <xf numFmtId="3" fontId="0" fillId="0" borderId="31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" xfId="0" applyBorder="1" applyAlignment="1">
      <alignment vertical="center"/>
    </xf>
    <xf numFmtId="14" fontId="0" fillId="0" borderId="0" xfId="0" applyNumberFormat="1" applyAlignment="1">
      <alignment horizontal="left"/>
    </xf>
    <xf numFmtId="0" fontId="0" fillId="0" borderId="7" xfId="0" applyFont="1" applyBorder="1" applyAlignment="1">
      <alignment wrapText="1"/>
    </xf>
    <xf numFmtId="3" fontId="0" fillId="4" borderId="0" xfId="0" applyNumberFormat="1" applyFill="1"/>
    <xf numFmtId="49" fontId="13" fillId="0" borderId="31" xfId="0" applyNumberFormat="1" applyFont="1" applyBorder="1" applyAlignment="1">
      <alignment horizontal="right" wrapText="1"/>
    </xf>
    <xf numFmtId="4" fontId="2" fillId="0" borderId="15" xfId="0" applyNumberFormat="1" applyFont="1" applyBorder="1" applyAlignment="1">
      <alignment horizontal="right" wrapText="1"/>
    </xf>
    <xf numFmtId="4" fontId="2" fillId="0" borderId="15" xfId="0" applyNumberFormat="1" applyFont="1" applyBorder="1" applyAlignment="1">
      <alignment horizontal="right" vertical="center"/>
    </xf>
    <xf numFmtId="4" fontId="2" fillId="0" borderId="31" xfId="0" applyNumberFormat="1" applyFont="1" applyBorder="1" applyAlignment="1">
      <alignment horizontal="right" vertical="center"/>
    </xf>
    <xf numFmtId="4" fontId="13" fillId="0" borderId="31" xfId="0" applyNumberFormat="1" applyFont="1" applyBorder="1" applyAlignment="1">
      <alignment horizontal="right" vertical="center"/>
    </xf>
    <xf numFmtId="4" fontId="2" fillId="0" borderId="31" xfId="0" applyNumberFormat="1" applyFont="1" applyBorder="1"/>
    <xf numFmtId="4" fontId="0" fillId="0" borderId="31" xfId="0" applyNumberFormat="1" applyBorder="1" applyAlignment="1">
      <alignment horizontal="right" vertical="center"/>
    </xf>
    <xf numFmtId="4" fontId="2" fillId="4" borderId="7" xfId="0" applyNumberFormat="1" applyFont="1" applyFill="1" applyBorder="1" applyAlignment="1">
      <alignment horizontal="right"/>
    </xf>
    <xf numFmtId="4" fontId="16" fillId="3" borderId="7" xfId="0" applyNumberFormat="1" applyFont="1" applyFill="1" applyBorder="1"/>
    <xf numFmtId="4" fontId="17" fillId="4" borderId="7" xfId="0" applyNumberFormat="1" applyFont="1" applyFill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4" fontId="0" fillId="0" borderId="1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10" fillId="0" borderId="17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 vertical="center"/>
    </xf>
    <xf numFmtId="4" fontId="0" fillId="0" borderId="31" xfId="0" applyNumberFormat="1" applyBorder="1"/>
    <xf numFmtId="4" fontId="2" fillId="4" borderId="31" xfId="0" applyNumberFormat="1" applyFont="1" applyFill="1" applyBorder="1"/>
    <xf numFmtId="4" fontId="8" fillId="4" borderId="31" xfId="0" applyNumberFormat="1" applyFont="1" applyFill="1" applyBorder="1" applyAlignment="1" applyProtection="1">
      <alignment wrapText="1"/>
    </xf>
    <xf numFmtId="4" fontId="19" fillId="0" borderId="31" xfId="0" applyNumberFormat="1" applyFont="1" applyBorder="1"/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6" fillId="3" borderId="0" xfId="0" applyNumberFormat="1" applyFont="1" applyFill="1"/>
    <xf numFmtId="3" fontId="0" fillId="3" borderId="0" xfId="0" applyNumberFormat="1" applyFill="1"/>
    <xf numFmtId="0" fontId="3" fillId="0" borderId="0" xfId="0" applyFont="1" applyBorder="1" applyAlignment="1">
      <alignment horizontal="center" wrapText="1"/>
    </xf>
    <xf numFmtId="4" fontId="18" fillId="4" borderId="7" xfId="0" applyNumberFormat="1" applyFont="1" applyFill="1" applyBorder="1"/>
    <xf numFmtId="0" fontId="7" fillId="0" borderId="0" xfId="0" applyFont="1" applyBorder="1" applyAlignment="1">
      <alignment horizontal="center"/>
    </xf>
    <xf numFmtId="0" fontId="13" fillId="0" borderId="31" xfId="0" applyFont="1" applyBorder="1"/>
    <xf numFmtId="4" fontId="0" fillId="0" borderId="0" xfId="0" applyNumberFormat="1" applyBorder="1"/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Border="1" applyAlignment="1">
      <alignment wrapText="1"/>
    </xf>
    <xf numFmtId="4" fontId="13" fillId="0" borderId="0" xfId="0" applyNumberFormat="1" applyFont="1" applyBorder="1" applyAlignment="1">
      <alignment horizontal="right" vertical="center"/>
    </xf>
    <xf numFmtId="0" fontId="16" fillId="3" borderId="7" xfId="0" applyFont="1" applyFill="1" applyBorder="1" applyAlignment="1">
      <alignment vertical="center" wrapText="1"/>
    </xf>
    <xf numFmtId="4" fontId="16" fillId="3" borderId="7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0" fillId="3" borderId="31" xfId="0" applyFont="1" applyFill="1" applyBorder="1" applyAlignment="1">
      <alignment horizontal="center" vertical="center"/>
    </xf>
    <xf numFmtId="4" fontId="0" fillId="3" borderId="31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3" fontId="12" fillId="0" borderId="58" xfId="0" applyNumberFormat="1" applyFont="1" applyBorder="1" applyAlignment="1">
      <alignment horizontal="right"/>
    </xf>
    <xf numFmtId="3" fontId="12" fillId="0" borderId="59" xfId="0" applyNumberFormat="1" applyFont="1" applyBorder="1" applyAlignment="1">
      <alignment horizontal="right"/>
    </xf>
    <xf numFmtId="0" fontId="25" fillId="0" borderId="39" xfId="0" applyFont="1" applyFill="1" applyBorder="1"/>
    <xf numFmtId="0" fontId="25" fillId="0" borderId="39" xfId="0" applyFont="1" applyBorder="1"/>
    <xf numFmtId="0" fontId="25" fillId="0" borderId="40" xfId="0" applyFont="1" applyBorder="1"/>
    <xf numFmtId="0" fontId="25" fillId="0" borderId="41" xfId="0" applyFont="1" applyBorder="1"/>
    <xf numFmtId="0" fontId="25" fillId="0" borderId="0" xfId="0" applyFont="1" applyBorder="1"/>
    <xf numFmtId="0" fontId="25" fillId="0" borderId="37" xfId="0" applyFont="1" applyBorder="1"/>
    <xf numFmtId="0" fontId="27" fillId="0" borderId="4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right" vertical="center"/>
    </xf>
    <xf numFmtId="0" fontId="12" fillId="0" borderId="12" xfId="0" applyFont="1" applyBorder="1" applyAlignment="1">
      <alignment wrapText="1"/>
    </xf>
    <xf numFmtId="164" fontId="25" fillId="0" borderId="6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/>
    </xf>
    <xf numFmtId="164" fontId="25" fillId="0" borderId="50" xfId="0" applyNumberFormat="1" applyFont="1" applyBorder="1" applyAlignment="1">
      <alignment horizontal="right" vertical="center"/>
    </xf>
    <xf numFmtId="0" fontId="25" fillId="0" borderId="49" xfId="0" applyFont="1" applyBorder="1" applyAlignment="1">
      <alignment horizontal="right" vertical="center"/>
    </xf>
    <xf numFmtId="0" fontId="25" fillId="0" borderId="12" xfId="0" applyFont="1" applyBorder="1" applyAlignment="1">
      <alignment wrapText="1"/>
    </xf>
    <xf numFmtId="3" fontId="25" fillId="0" borderId="6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25" fillId="0" borderId="50" xfId="0" applyNumberFormat="1" applyFont="1" applyBorder="1" applyAlignment="1">
      <alignment horizontal="right" vertical="center"/>
    </xf>
    <xf numFmtId="0" fontId="25" fillId="4" borderId="49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wrapText="1"/>
    </xf>
    <xf numFmtId="3" fontId="12" fillId="4" borderId="6" xfId="0" applyNumberFormat="1" applyFont="1" applyFill="1" applyBorder="1" applyAlignment="1">
      <alignment horizontal="right" vertical="center"/>
    </xf>
    <xf numFmtId="3" fontId="12" fillId="4" borderId="7" xfId="0" applyNumberFormat="1" applyFont="1" applyFill="1" applyBorder="1" applyAlignment="1">
      <alignment horizontal="right" vertical="center"/>
    </xf>
    <xf numFmtId="3" fontId="12" fillId="4" borderId="50" xfId="0" applyNumberFormat="1" applyFont="1" applyFill="1" applyBorder="1" applyAlignment="1">
      <alignment horizontal="right" vertical="center"/>
    </xf>
    <xf numFmtId="3" fontId="29" fillId="0" borderId="6" xfId="0" applyNumberFormat="1" applyFont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3" fontId="29" fillId="0" borderId="6" xfId="0" applyNumberFormat="1" applyFont="1" applyFill="1" applyBorder="1" applyAlignment="1">
      <alignment horizontal="right" vertical="center"/>
    </xf>
    <xf numFmtId="0" fontId="12" fillId="0" borderId="49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2" fillId="4" borderId="49" xfId="0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left" vertical="center"/>
    </xf>
    <xf numFmtId="4" fontId="12" fillId="0" borderId="5" xfId="0" applyNumberFormat="1" applyFont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/>
    </xf>
    <xf numFmtId="3" fontId="25" fillId="4" borderId="6" xfId="0" applyNumberFormat="1" applyFont="1" applyFill="1" applyBorder="1" applyAlignment="1">
      <alignment horizontal="right" vertical="center"/>
    </xf>
    <xf numFmtId="3" fontId="25" fillId="4" borderId="50" xfId="0" applyNumberFormat="1" applyFont="1" applyFill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3" fontId="12" fillId="0" borderId="50" xfId="0" applyNumberFormat="1" applyFont="1" applyBorder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3" fontId="25" fillId="0" borderId="52" xfId="0" applyNumberFormat="1" applyFont="1" applyBorder="1" applyAlignment="1">
      <alignment horizontal="right" vertical="center"/>
    </xf>
    <xf numFmtId="3" fontId="29" fillId="0" borderId="53" xfId="0" applyNumberFormat="1" applyFont="1" applyBorder="1" applyAlignment="1">
      <alignment horizontal="right" vertical="center"/>
    </xf>
    <xf numFmtId="3" fontId="25" fillId="0" borderId="54" xfId="0" applyNumberFormat="1" applyFont="1" applyBorder="1" applyAlignment="1">
      <alignment horizontal="right" vertical="center"/>
    </xf>
    <xf numFmtId="3" fontId="25" fillId="0" borderId="53" xfId="0" applyNumberFormat="1" applyFont="1" applyBorder="1" applyAlignment="1">
      <alignment horizontal="right" vertical="center"/>
    </xf>
    <xf numFmtId="0" fontId="25" fillId="4" borderId="51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wrapText="1"/>
    </xf>
    <xf numFmtId="3" fontId="12" fillId="4" borderId="52" xfId="0" applyNumberFormat="1" applyFont="1" applyFill="1" applyBorder="1" applyAlignment="1">
      <alignment horizontal="right" vertical="center"/>
    </xf>
    <xf numFmtId="3" fontId="12" fillId="4" borderId="55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/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right"/>
    </xf>
    <xf numFmtId="0" fontId="25" fillId="0" borderId="0" xfId="0" applyFont="1"/>
    <xf numFmtId="1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/>
    </xf>
    <xf numFmtId="4" fontId="16" fillId="3" borderId="54" xfId="0" applyNumberFormat="1" applyFont="1" applyFill="1" applyBorder="1"/>
    <xf numFmtId="0" fontId="13" fillId="0" borderId="0" xfId="0" applyFont="1" applyBorder="1"/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5" xfId="0" applyFont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60" xfId="0" applyNumberFormat="1" applyFont="1" applyBorder="1" applyAlignment="1">
      <alignment horizontal="right" vertical="center"/>
    </xf>
    <xf numFmtId="4" fontId="2" fillId="4" borderId="12" xfId="0" applyNumberFormat="1" applyFont="1" applyFill="1" applyBorder="1" applyAlignment="1">
      <alignment horizontal="right"/>
    </xf>
    <xf numFmtId="0" fontId="13" fillId="0" borderId="15" xfId="0" applyFont="1" applyBorder="1" applyAlignment="1">
      <alignment wrapText="1"/>
    </xf>
    <xf numFmtId="4" fontId="16" fillId="3" borderId="64" xfId="0" applyNumberFormat="1" applyFont="1" applyFill="1" applyBorder="1"/>
    <xf numFmtId="49" fontId="13" fillId="0" borderId="60" xfId="0" applyNumberFormat="1" applyFont="1" applyBorder="1" applyAlignment="1">
      <alignment horizontal="right" wrapText="1"/>
    </xf>
    <xf numFmtId="0" fontId="13" fillId="0" borderId="60" xfId="0" applyFont="1" applyBorder="1" applyAlignment="1">
      <alignment wrapText="1"/>
    </xf>
    <xf numFmtId="0" fontId="13" fillId="0" borderId="60" xfId="0" applyFont="1" applyBorder="1"/>
    <xf numFmtId="4" fontId="2" fillId="0" borderId="60" xfId="0" applyNumberFormat="1" applyFont="1" applyBorder="1" applyAlignment="1">
      <alignment horizontal="right" vertical="center"/>
    </xf>
    <xf numFmtId="4" fontId="16" fillId="3" borderId="60" xfId="0" applyNumberFormat="1" applyFont="1" applyFill="1" applyBorder="1"/>
    <xf numFmtId="0" fontId="0" fillId="3" borderId="6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31" xfId="0" applyFont="1" applyBorder="1" applyAlignment="1">
      <alignment horizontal="left"/>
    </xf>
    <xf numFmtId="0" fontId="30" fillId="0" borderId="31" xfId="0" applyFont="1" applyBorder="1" applyAlignment="1">
      <alignment horizontal="center" vertical="center" wrapText="1"/>
    </xf>
    <xf numFmtId="4" fontId="0" fillId="0" borderId="31" xfId="0" applyNumberFormat="1" applyFont="1" applyBorder="1" applyAlignment="1">
      <alignment horizontal="center" vertical="center"/>
    </xf>
    <xf numFmtId="4" fontId="0" fillId="3" borderId="60" xfId="0" applyNumberFormat="1" applyFont="1" applyFill="1" applyBorder="1" applyAlignment="1">
      <alignment horizontal="center" vertical="center"/>
    </xf>
    <xf numFmtId="4" fontId="0" fillId="0" borderId="60" xfId="0" applyNumberFormat="1" applyFont="1" applyBorder="1" applyAlignment="1">
      <alignment horizontal="center" vertical="center"/>
    </xf>
    <xf numFmtId="0" fontId="0" fillId="0" borderId="63" xfId="0" applyFont="1" applyBorder="1" applyAlignment="1">
      <alignment horizontal="left" vertical="top"/>
    </xf>
    <xf numFmtId="0" fontId="30" fillId="0" borderId="3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 vertical="justify"/>
    </xf>
    <xf numFmtId="4" fontId="1" fillId="0" borderId="0" xfId="0" applyNumberFormat="1" applyFont="1" applyAlignment="1">
      <alignment vertical="justify"/>
    </xf>
    <xf numFmtId="0" fontId="0" fillId="3" borderId="31" xfId="0" applyFont="1" applyFill="1" applyBorder="1" applyAlignment="1">
      <alignment horizontal="center" vertical="center" wrapText="1"/>
    </xf>
    <xf numFmtId="4" fontId="0" fillId="3" borderId="31" xfId="0" applyNumberFormat="1" applyFont="1" applyFill="1" applyBorder="1" applyAlignment="1">
      <alignment horizontal="center" vertical="center" wrapText="1"/>
    </xf>
    <xf numFmtId="4" fontId="0" fillId="0" borderId="31" xfId="0" applyNumberFormat="1" applyFont="1" applyBorder="1" applyAlignment="1">
      <alignment horizontal="center" vertical="center" wrapText="1"/>
    </xf>
    <xf numFmtId="0" fontId="31" fillId="0" borderId="0" xfId="0" applyFont="1"/>
    <xf numFmtId="0" fontId="0" fillId="0" borderId="0" xfId="0" applyAlignment="1">
      <alignment horizontal="left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0" fillId="0" borderId="31" xfId="0" applyFont="1" applyBorder="1" applyAlignment="1">
      <alignment vertical="top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0" fillId="0" borderId="32" xfId="0" applyBorder="1"/>
    <xf numFmtId="0" fontId="0" fillId="0" borderId="32" xfId="0" applyFont="1" applyBorder="1"/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3" xfId="0" applyBorder="1"/>
    <xf numFmtId="0" fontId="0" fillId="0" borderId="13" xfId="0" applyFont="1" applyBorder="1"/>
    <xf numFmtId="0" fontId="2" fillId="0" borderId="20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 applyBorder="1"/>
    <xf numFmtId="0" fontId="12" fillId="0" borderId="38" xfId="0" applyFont="1" applyFill="1" applyBorder="1" applyAlignment="1"/>
    <xf numFmtId="0" fontId="12" fillId="0" borderId="39" xfId="0" applyFont="1" applyFill="1" applyBorder="1" applyAlignment="1"/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4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5" fillId="0" borderId="42" xfId="0" applyFont="1" applyBorder="1"/>
    <xf numFmtId="0" fontId="25" fillId="0" borderId="13" xfId="0" applyFont="1" applyBorder="1"/>
    <xf numFmtId="0" fontId="25" fillId="0" borderId="43" xfId="0" applyFont="1" applyBorder="1"/>
    <xf numFmtId="0" fontId="12" fillId="0" borderId="47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48" xfId="0" applyFont="1" applyBorder="1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" fillId="4" borderId="65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18" fillId="0" borderId="67" xfId="0" applyFont="1" applyBorder="1" applyAlignment="1">
      <alignment horizontal="left"/>
    </xf>
    <xf numFmtId="0" fontId="18" fillId="0" borderId="68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0" fillId="0" borderId="61" xfId="0" applyFont="1" applyBorder="1" applyAlignment="1">
      <alignment horizontal="left" vertical="top"/>
    </xf>
    <xf numFmtId="0" fontId="0" fillId="0" borderId="62" xfId="0" applyFont="1" applyBorder="1" applyAlignment="1">
      <alignment horizontal="left" vertical="top"/>
    </xf>
    <xf numFmtId="0" fontId="0" fillId="0" borderId="63" xfId="0" applyFont="1" applyBorder="1" applyAlignment="1">
      <alignment horizontal="left" vertical="top"/>
    </xf>
    <xf numFmtId="0" fontId="0" fillId="0" borderId="61" xfId="0" applyFont="1" applyBorder="1" applyAlignment="1">
      <alignment horizontal="left" vertical="top" wrapText="1"/>
    </xf>
    <xf numFmtId="0" fontId="0" fillId="0" borderId="62" xfId="0" applyFont="1" applyBorder="1" applyAlignment="1">
      <alignment horizontal="left" vertical="top" wrapText="1"/>
    </xf>
    <xf numFmtId="0" fontId="0" fillId="0" borderId="63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30" fillId="0" borderId="31" xfId="0" applyFont="1" applyBorder="1" applyAlignment="1">
      <alignment horizontal="center" vertical="center"/>
    </xf>
  </cellXfs>
  <cellStyles count="3">
    <cellStyle name="Normal" xfId="0" builtinId="0"/>
    <cellStyle name="Normal 12" xfId="1"/>
    <cellStyle name="Normal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94"/>
  <sheetViews>
    <sheetView view="pageBreakPreview" topLeftCell="A67" zoomScaleSheetLayoutView="100" workbookViewId="0">
      <selection activeCell="B83" sqref="B83"/>
    </sheetView>
  </sheetViews>
  <sheetFormatPr defaultColWidth="9.140625" defaultRowHeight="19.5" customHeight="1" x14ac:dyDescent="0.2"/>
  <cols>
    <col min="1" max="1" width="11.28515625" style="21" customWidth="1"/>
    <col min="2" max="2" width="44" style="21" customWidth="1"/>
    <col min="3" max="4" width="14.85546875" style="21" customWidth="1"/>
    <col min="5" max="5" width="14.28515625" style="21" customWidth="1"/>
    <col min="6" max="6" width="10.140625" style="21" customWidth="1"/>
    <col min="7" max="9" width="9.140625" style="21"/>
    <col min="10" max="11" width="11.7109375" style="21" bestFit="1" customWidth="1"/>
    <col min="12" max="12" width="10.140625" style="21" bestFit="1" customWidth="1"/>
    <col min="13" max="13" width="11.7109375" style="21" bestFit="1" customWidth="1"/>
    <col min="14" max="16384" width="9.140625" style="21"/>
  </cols>
  <sheetData>
    <row r="1" spans="1:13" ht="12.75" customHeight="1" x14ac:dyDescent="0.2">
      <c r="A1" s="172" t="s">
        <v>208</v>
      </c>
      <c r="B1" s="172" t="s">
        <v>220</v>
      </c>
      <c r="C1"/>
      <c r="D1"/>
      <c r="E1"/>
    </row>
    <row r="2" spans="1:13" ht="12.75" x14ac:dyDescent="0.2">
      <c r="A2" s="283" t="s">
        <v>221</v>
      </c>
      <c r="B2" s="283"/>
      <c r="C2" s="98"/>
      <c r="D2"/>
      <c r="E2"/>
    </row>
    <row r="3" spans="1:13" ht="38.25" customHeight="1" x14ac:dyDescent="0.2">
      <c r="A3" s="284" t="s">
        <v>226</v>
      </c>
      <c r="B3" s="284"/>
      <c r="C3" s="284"/>
      <c r="D3" s="284"/>
      <c r="E3" s="284"/>
    </row>
    <row r="4" spans="1:13" ht="12.75" customHeight="1" x14ac:dyDescent="0.2">
      <c r="A4" s="285"/>
      <c r="B4" s="286"/>
      <c r="C4" s="286"/>
      <c r="D4" s="286"/>
      <c r="E4" s="286"/>
    </row>
    <row r="5" spans="1:13" ht="12.75" x14ac:dyDescent="0.2"/>
    <row r="6" spans="1:13" ht="15.75" x14ac:dyDescent="0.25">
      <c r="A6" s="287" t="s">
        <v>172</v>
      </c>
      <c r="B6" s="287"/>
      <c r="C6" s="287"/>
      <c r="D6" s="287"/>
      <c r="E6" s="287"/>
    </row>
    <row r="7" spans="1:13" ht="12.75" customHeight="1" x14ac:dyDescent="0.2">
      <c r="A7" s="289" t="s">
        <v>72</v>
      </c>
      <c r="B7" s="289"/>
      <c r="C7" s="289"/>
      <c r="D7" s="289"/>
      <c r="E7" s="289"/>
    </row>
    <row r="8" spans="1:13" ht="13.5" customHeight="1" x14ac:dyDescent="0.2"/>
    <row r="9" spans="1:13" ht="12.75" x14ac:dyDescent="0.2">
      <c r="A9" s="290"/>
      <c r="B9" s="291"/>
      <c r="C9" s="291"/>
      <c r="D9" s="291"/>
      <c r="E9" s="291"/>
    </row>
    <row r="10" spans="1:13" ht="12.75" customHeight="1" x14ac:dyDescent="0.2">
      <c r="A10" s="278" t="s">
        <v>9</v>
      </c>
      <c r="B10" s="278" t="s">
        <v>1</v>
      </c>
      <c r="C10" s="278" t="s">
        <v>73</v>
      </c>
      <c r="D10" s="278" t="s">
        <v>2</v>
      </c>
      <c r="E10" s="278" t="s">
        <v>74</v>
      </c>
    </row>
    <row r="11" spans="1:13" ht="12.75" customHeight="1" x14ac:dyDescent="0.2">
      <c r="A11" s="278"/>
      <c r="B11" s="278"/>
      <c r="C11" s="278"/>
      <c r="D11" s="278"/>
      <c r="E11" s="278"/>
    </row>
    <row r="12" spans="1:13" ht="13.5" customHeight="1" x14ac:dyDescent="0.2">
      <c r="A12" s="278"/>
      <c r="B12" s="278"/>
      <c r="C12" s="69" t="s">
        <v>75</v>
      </c>
      <c r="D12" s="70" t="s">
        <v>76</v>
      </c>
      <c r="E12" s="69" t="s">
        <v>75</v>
      </c>
    </row>
    <row r="13" spans="1:13" ht="12.75" x14ac:dyDescent="0.2">
      <c r="A13" s="71">
        <v>1</v>
      </c>
      <c r="B13" s="71">
        <v>2</v>
      </c>
      <c r="C13" s="71">
        <v>3</v>
      </c>
      <c r="D13" s="71">
        <v>4</v>
      </c>
      <c r="E13" s="71">
        <v>5</v>
      </c>
    </row>
    <row r="14" spans="1:13" ht="12.75" x14ac:dyDescent="0.2">
      <c r="A14" s="279" t="s">
        <v>10</v>
      </c>
      <c r="B14" s="279"/>
      <c r="C14" s="279"/>
      <c r="D14" s="279"/>
      <c r="E14" s="279"/>
    </row>
    <row r="15" spans="1:13" ht="12.75" x14ac:dyDescent="0.2">
      <c r="A15" s="279" t="s">
        <v>11</v>
      </c>
      <c r="B15" s="279"/>
      <c r="C15" s="279"/>
      <c r="D15" s="279"/>
      <c r="E15" s="279"/>
      <c r="M15" s="2"/>
    </row>
    <row r="16" spans="1:13" ht="12.75" x14ac:dyDescent="0.2">
      <c r="A16" s="72" t="s">
        <v>12</v>
      </c>
      <c r="B16" s="72" t="s">
        <v>13</v>
      </c>
      <c r="C16" s="124">
        <f>'Cap. 1'!C14</f>
        <v>0</v>
      </c>
      <c r="D16" s="124">
        <f>'Cap. 1'!D14</f>
        <v>0</v>
      </c>
      <c r="E16" s="124">
        <f>'Cap. 1'!E14</f>
        <v>0</v>
      </c>
    </row>
    <row r="17" spans="1:13" ht="12.75" x14ac:dyDescent="0.2">
      <c r="A17" s="72" t="s">
        <v>14</v>
      </c>
      <c r="B17" s="72" t="s">
        <v>4</v>
      </c>
      <c r="C17" s="124">
        <f>'Cap. 1'!C15</f>
        <v>0</v>
      </c>
      <c r="D17" s="124">
        <f>'Cap. 1'!D15</f>
        <v>0</v>
      </c>
      <c r="E17" s="124">
        <f>'Cap. 1'!E15</f>
        <v>0</v>
      </c>
      <c r="J17" s="139"/>
      <c r="K17" s="139"/>
      <c r="L17" s="139"/>
      <c r="M17" s="139"/>
    </row>
    <row r="18" spans="1:13" ht="25.5" x14ac:dyDescent="0.2">
      <c r="A18" s="73" t="s">
        <v>15</v>
      </c>
      <c r="B18" s="74" t="s">
        <v>5</v>
      </c>
      <c r="C18" s="124">
        <f>'Cap. 1'!C17</f>
        <v>0</v>
      </c>
      <c r="D18" s="124">
        <f>'Cap. 1'!D17</f>
        <v>0</v>
      </c>
      <c r="E18" s="124">
        <f>'Cap. 1'!E17</f>
        <v>0</v>
      </c>
    </row>
    <row r="19" spans="1:13" ht="15" customHeight="1" x14ac:dyDescent="0.2">
      <c r="A19" s="73" t="s">
        <v>78</v>
      </c>
      <c r="B19" s="75" t="s">
        <v>77</v>
      </c>
      <c r="C19" s="124">
        <f>'Cap. 1'!C17</f>
        <v>0</v>
      </c>
      <c r="D19" s="124">
        <f>'Cap. 1'!D17</f>
        <v>0</v>
      </c>
      <c r="E19" s="124">
        <f>'Cap. 1'!E17</f>
        <v>0</v>
      </c>
    </row>
    <row r="20" spans="1:13" ht="15.75" customHeight="1" x14ac:dyDescent="0.2">
      <c r="A20" s="76" t="s">
        <v>16</v>
      </c>
      <c r="B20" s="77"/>
      <c r="C20" s="125">
        <f>SUM(C16:C19)</f>
        <v>0</v>
      </c>
      <c r="D20" s="125">
        <f>SUM(D16:D19)</f>
        <v>0</v>
      </c>
      <c r="E20" s="125">
        <f>SUM(E16:E19)</f>
        <v>0</v>
      </c>
      <c r="F20" s="65"/>
    </row>
    <row r="21" spans="1:13" ht="15.75" customHeight="1" x14ac:dyDescent="0.2">
      <c r="A21" s="279" t="s">
        <v>17</v>
      </c>
      <c r="B21" s="279"/>
      <c r="C21" s="279"/>
      <c r="D21" s="279"/>
      <c r="E21" s="279"/>
    </row>
    <row r="22" spans="1:13" ht="12.75" customHeight="1" x14ac:dyDescent="0.2">
      <c r="A22" s="288" t="s">
        <v>79</v>
      </c>
      <c r="B22" s="288"/>
      <c r="C22" s="288"/>
      <c r="D22" s="288"/>
      <c r="E22" s="288"/>
      <c r="K22" s="139"/>
    </row>
    <row r="23" spans="1:13" ht="12.75" x14ac:dyDescent="0.2">
      <c r="A23" s="76" t="s">
        <v>18</v>
      </c>
      <c r="B23" s="78"/>
      <c r="C23" s="125">
        <f>'Cap. 2'!C16</f>
        <v>0</v>
      </c>
      <c r="D23" s="125">
        <f>'Cap. 2'!D16</f>
        <v>0</v>
      </c>
      <c r="E23" s="125">
        <f>'Cap. 2'!E16</f>
        <v>0</v>
      </c>
    </row>
    <row r="24" spans="1:13" ht="12.75" x14ac:dyDescent="0.2">
      <c r="A24" s="279" t="s">
        <v>19</v>
      </c>
      <c r="B24" s="279"/>
      <c r="C24" s="279"/>
      <c r="D24" s="279"/>
      <c r="E24" s="279"/>
    </row>
    <row r="25" spans="1:13" ht="12.75" x14ac:dyDescent="0.2">
      <c r="A25" s="279" t="s">
        <v>20</v>
      </c>
      <c r="B25" s="279"/>
      <c r="C25" s="279"/>
      <c r="D25" s="279"/>
      <c r="E25" s="279"/>
    </row>
    <row r="26" spans="1:13" ht="12.75" x14ac:dyDescent="0.2">
      <c r="A26" s="80" t="s">
        <v>21</v>
      </c>
      <c r="B26" s="80" t="s">
        <v>80</v>
      </c>
      <c r="C26" s="112">
        <f>'Cap. 3'!C16</f>
        <v>0</v>
      </c>
      <c r="D26" s="112">
        <f>'Cap. 3'!D16</f>
        <v>0</v>
      </c>
      <c r="E26" s="112">
        <f>'Cap. 3'!E16</f>
        <v>0</v>
      </c>
    </row>
    <row r="27" spans="1:13" ht="12.75" x14ac:dyDescent="0.2">
      <c r="A27" s="72"/>
      <c r="B27" s="72" t="s">
        <v>81</v>
      </c>
      <c r="C27" s="124">
        <f>'Cap. 3'!C13</f>
        <v>0</v>
      </c>
      <c r="D27" s="124">
        <f>'Cap. 3'!D13</f>
        <v>0</v>
      </c>
      <c r="E27" s="124">
        <f>'Cap. 3'!E13</f>
        <v>0</v>
      </c>
    </row>
    <row r="28" spans="1:13" ht="12.75" x14ac:dyDescent="0.2">
      <c r="A28" s="72"/>
      <c r="B28" s="72" t="s">
        <v>148</v>
      </c>
      <c r="C28" s="124">
        <f>'Cap. 3'!C14</f>
        <v>0</v>
      </c>
      <c r="D28" s="124">
        <f>'Cap. 3'!D14</f>
        <v>0</v>
      </c>
      <c r="E28" s="124">
        <f>'Cap. 3'!E14</f>
        <v>0</v>
      </c>
    </row>
    <row r="29" spans="1:13" ht="12.75" x14ac:dyDescent="0.2">
      <c r="A29" s="72"/>
      <c r="B29" s="72" t="s">
        <v>82</v>
      </c>
      <c r="C29" s="124">
        <f>'Cap. 3'!C15</f>
        <v>0</v>
      </c>
      <c r="D29" s="124">
        <f>'Cap. 3'!D15</f>
        <v>0</v>
      </c>
      <c r="E29" s="124">
        <f>'Cap. 3'!E15</f>
        <v>0</v>
      </c>
    </row>
    <row r="30" spans="1:13" ht="28.5" customHeight="1" x14ac:dyDescent="0.2">
      <c r="A30" s="85" t="s">
        <v>22</v>
      </c>
      <c r="B30" s="91" t="s">
        <v>149</v>
      </c>
      <c r="C30" s="112">
        <f>'Cap. 3'!C27</f>
        <v>0</v>
      </c>
      <c r="D30" s="112">
        <f>'Cap. 3'!D27</f>
        <v>0</v>
      </c>
      <c r="E30" s="112">
        <f>'Cap. 3'!E27</f>
        <v>0</v>
      </c>
    </row>
    <row r="31" spans="1:13" ht="12.75" x14ac:dyDescent="0.2">
      <c r="A31" s="85" t="s">
        <v>23</v>
      </c>
      <c r="B31" s="80" t="s">
        <v>150</v>
      </c>
      <c r="C31" s="112">
        <f>'Cap. 3'!C29</f>
        <v>0</v>
      </c>
      <c r="D31" s="112">
        <f>'Cap. 3'!D29</f>
        <v>0</v>
      </c>
      <c r="E31" s="112">
        <f>'Cap. 3'!E29</f>
        <v>0</v>
      </c>
    </row>
    <row r="32" spans="1:13" ht="27.75" customHeight="1" x14ac:dyDescent="0.2">
      <c r="A32" s="85" t="s">
        <v>24</v>
      </c>
      <c r="B32" s="91" t="s">
        <v>151</v>
      </c>
      <c r="C32" s="112">
        <f>'Cap. 3'!C31</f>
        <v>0</v>
      </c>
      <c r="D32" s="112">
        <f>'Cap. 3'!D31</f>
        <v>0</v>
      </c>
      <c r="E32" s="112">
        <f>'Cap. 3'!E31</f>
        <v>0</v>
      </c>
    </row>
    <row r="33" spans="1:8" ht="12.75" x14ac:dyDescent="0.2">
      <c r="A33" s="92" t="s">
        <v>26</v>
      </c>
      <c r="B33" s="80" t="str">
        <f>'Cap. 3'!B32</f>
        <v xml:space="preserve">PROIECTARE </v>
      </c>
      <c r="C33" s="112">
        <f>SUM(C34:C39)</f>
        <v>49500</v>
      </c>
      <c r="D33" s="112">
        <f>SUM(D34:D39)</f>
        <v>9405</v>
      </c>
      <c r="E33" s="112">
        <f>SUM(E34:E39)</f>
        <v>58905</v>
      </c>
    </row>
    <row r="34" spans="1:8" ht="12.75" x14ac:dyDescent="0.2">
      <c r="A34" s="72"/>
      <c r="B34" s="72" t="str">
        <f>'Cap. 3'!B33</f>
        <v>3.5.1 Tema de proiectare</v>
      </c>
      <c r="C34" s="124">
        <f>'Cap. 3'!C33</f>
        <v>0</v>
      </c>
      <c r="D34" s="124">
        <f>'Cap. 3'!D33</f>
        <v>0</v>
      </c>
      <c r="E34" s="124">
        <f>'Cap. 3'!E33</f>
        <v>0</v>
      </c>
    </row>
    <row r="35" spans="1:8" ht="12.75" x14ac:dyDescent="0.2">
      <c r="A35" s="72"/>
      <c r="B35" s="72" t="str">
        <f>'Cap. 3'!B34</f>
        <v>3.5.2 Studiu de prefezabilitate</v>
      </c>
      <c r="C35" s="124">
        <f>'Cap. 3'!C34</f>
        <v>0</v>
      </c>
      <c r="D35" s="124">
        <f>'Cap. 3'!D34</f>
        <v>0</v>
      </c>
      <c r="E35" s="124">
        <f>'Cap. 3'!E34</f>
        <v>0</v>
      </c>
    </row>
    <row r="36" spans="1:8" ht="25.5" x14ac:dyDescent="0.2">
      <c r="A36" s="72"/>
      <c r="B36" s="74" t="str">
        <f>'Cap. 3'!B35</f>
        <v>3.5.3 Studiu de fezabilitate / documentatie de avizare a lucrarilor de interventii si deviz general</v>
      </c>
      <c r="C36" s="124">
        <v>24000</v>
      </c>
      <c r="D36" s="124">
        <f>'Cap. 3'!D35</f>
        <v>4560</v>
      </c>
      <c r="E36" s="124">
        <f>'Cap. 3'!E35</f>
        <v>28560</v>
      </c>
    </row>
    <row r="37" spans="1:8" ht="25.5" x14ac:dyDescent="0.2">
      <c r="A37" s="72"/>
      <c r="B37" s="74" t="str">
        <f>'Cap. 3'!B36</f>
        <v>3.5.4 Documentatiile tehnice necesare in vederea obtinerii avizelor / acordurilor/autorizatiilor</v>
      </c>
      <c r="C37" s="124">
        <f>'Cap. 3'!C36</f>
        <v>5000</v>
      </c>
      <c r="D37" s="124">
        <f>'Cap. 3'!D36</f>
        <v>950</v>
      </c>
      <c r="E37" s="124">
        <f>'Cap. 3'!E36</f>
        <v>5950</v>
      </c>
    </row>
    <row r="38" spans="1:8" ht="25.5" x14ac:dyDescent="0.2">
      <c r="A38" s="72"/>
      <c r="B38" s="74" t="str">
        <f>'Cap. 3'!B37</f>
        <v>3.5.5 Verificarea tehnica de calitate a proiectului tehnic si a detaliilor de executie</v>
      </c>
      <c r="C38" s="124">
        <f>'Cap. 3'!C37</f>
        <v>2500</v>
      </c>
      <c r="D38" s="124">
        <f>'Cap. 3'!D37</f>
        <v>475</v>
      </c>
      <c r="E38" s="124">
        <f>'Cap. 3'!E37</f>
        <v>2975</v>
      </c>
    </row>
    <row r="39" spans="1:8" ht="12.75" x14ac:dyDescent="0.2">
      <c r="A39" s="72"/>
      <c r="B39" s="72" t="str">
        <f>'Cap. 3'!B38</f>
        <v>3.5.6 Proiect tehnic si detalii de executie</v>
      </c>
      <c r="C39" s="124">
        <f>'Cap. 3'!C38</f>
        <v>18000</v>
      </c>
      <c r="D39" s="124">
        <f>'Cap. 3'!D38</f>
        <v>3420</v>
      </c>
      <c r="E39" s="124">
        <f>'Cap. 3'!E38</f>
        <v>21420</v>
      </c>
    </row>
    <row r="40" spans="1:8" ht="12.75" x14ac:dyDescent="0.2">
      <c r="A40" s="92" t="s">
        <v>27</v>
      </c>
      <c r="B40" s="80" t="s">
        <v>25</v>
      </c>
      <c r="C40" s="112">
        <f>'Cap. 3'!C41</f>
        <v>0</v>
      </c>
      <c r="D40" s="112">
        <f>'Cap. 3'!D41</f>
        <v>0</v>
      </c>
      <c r="E40" s="112">
        <f>'Cap. 3'!E41</f>
        <v>0</v>
      </c>
    </row>
    <row r="41" spans="1:8" ht="12.75" x14ac:dyDescent="0.2">
      <c r="A41" s="92" t="s">
        <v>87</v>
      </c>
      <c r="B41" s="80" t="str">
        <f>'Cap. 3'!B42</f>
        <v>CONSULTANTA</v>
      </c>
      <c r="C41" s="112">
        <f>SUM(C42:C43)</f>
        <v>0</v>
      </c>
      <c r="D41" s="112">
        <f>SUM(D42:D43)</f>
        <v>0</v>
      </c>
      <c r="E41" s="112">
        <f>SUM(E42:E43)</f>
        <v>0</v>
      </c>
      <c r="F41" s="64"/>
      <c r="H41" s="21">
        <f>C52*19%</f>
        <v>56014.834799999997</v>
      </c>
    </row>
    <row r="42" spans="1:8" ht="25.5" x14ac:dyDescent="0.2">
      <c r="A42" s="79"/>
      <c r="B42" s="74" t="str">
        <f>'Cap. 3'!B43</f>
        <v>3.7.1 Managementul de proiect pentru obiectivul de investitii</v>
      </c>
      <c r="C42" s="124">
        <f>'Cap. 3'!C44</f>
        <v>0</v>
      </c>
      <c r="D42" s="124">
        <f>'Cap. 3'!D44</f>
        <v>0</v>
      </c>
      <c r="E42" s="124">
        <f>'Cap. 3'!E44</f>
        <v>0</v>
      </c>
      <c r="F42" s="64"/>
    </row>
    <row r="43" spans="1:8" ht="12.75" x14ac:dyDescent="0.2">
      <c r="A43" s="79"/>
      <c r="B43" s="72" t="str">
        <f>'Cap. 3'!B46</f>
        <v>3.7.2 Auditul financiar</v>
      </c>
      <c r="C43" s="124">
        <f>'Cap. 3'!C46</f>
        <v>0</v>
      </c>
      <c r="D43" s="124">
        <f>'Cap. 3'!D46</f>
        <v>0</v>
      </c>
      <c r="E43" s="124">
        <f>'Cap. 3'!E46</f>
        <v>0</v>
      </c>
      <c r="F43" s="64"/>
    </row>
    <row r="44" spans="1:8" ht="12.75" x14ac:dyDescent="0.2">
      <c r="A44" s="92" t="s">
        <v>88</v>
      </c>
      <c r="B44" s="80" t="s">
        <v>6</v>
      </c>
      <c r="C44" s="112">
        <f>'Cap. 3'!C53</f>
        <v>11500</v>
      </c>
      <c r="D44" s="112">
        <f>'Cap. 3'!D53</f>
        <v>2185</v>
      </c>
      <c r="E44" s="112">
        <f>'Cap. 3'!E53</f>
        <v>13685</v>
      </c>
    </row>
    <row r="45" spans="1:8" ht="12.75" x14ac:dyDescent="0.2">
      <c r="A45" s="79"/>
      <c r="B45" s="72" t="str">
        <f>'Cap. 3'!B49</f>
        <v>3.8.1 Asistenta tehnica din partea proiectantului</v>
      </c>
      <c r="C45" s="124">
        <f>'Cap. 3'!C49</f>
        <v>2000</v>
      </c>
      <c r="D45" s="124">
        <f>'Cap. 3'!D49</f>
        <v>380</v>
      </c>
      <c r="E45" s="124">
        <f>'Cap. 3'!E49</f>
        <v>2380</v>
      </c>
    </row>
    <row r="46" spans="1:8" ht="12.75" x14ac:dyDescent="0.2">
      <c r="A46" s="79"/>
      <c r="B46" s="72" t="str">
        <f>'Cap. 3'!B50</f>
        <v>3.8.1.1 pe perioada de executie a lucrarilor</v>
      </c>
      <c r="C46" s="124">
        <f>'Cap. 3'!C50</f>
        <v>0</v>
      </c>
      <c r="D46" s="124">
        <f>'Cap. 3'!D50</f>
        <v>0</v>
      </c>
      <c r="E46" s="124">
        <f>'Cap. 3'!E50</f>
        <v>0</v>
      </c>
    </row>
    <row r="47" spans="1:8" ht="51" x14ac:dyDescent="0.2">
      <c r="A47" s="79"/>
      <c r="B47" s="74" t="str">
        <f>'Cap. 3'!B51</f>
        <v>3.8.1.2 pentru participarea proiectantului la fazele incluse in programul de control al lucrarilor de executie, avizat de catre Inspectoratul de Stat in Constructii</v>
      </c>
      <c r="C47" s="124">
        <f>'Cap. 3'!C51</f>
        <v>0</v>
      </c>
      <c r="D47" s="124">
        <f>'Cap. 3'!D51</f>
        <v>0</v>
      </c>
      <c r="E47" s="124">
        <f>'Cap. 3'!E51</f>
        <v>0</v>
      </c>
    </row>
    <row r="48" spans="1:8" ht="12.75" x14ac:dyDescent="0.2">
      <c r="A48" s="79"/>
      <c r="B48" s="72" t="str">
        <f>'Cap. 3'!B52</f>
        <v>3.8.2 Dirigentie de santier</v>
      </c>
      <c r="C48" s="124">
        <f>'Cap. 3'!C52</f>
        <v>9500</v>
      </c>
      <c r="D48" s="124">
        <f>'Cap. 3'!D52</f>
        <v>1805</v>
      </c>
      <c r="E48" s="124">
        <f>'Cap. 3'!E52</f>
        <v>11305</v>
      </c>
    </row>
    <row r="49" spans="1:6" ht="12.75" x14ac:dyDescent="0.2">
      <c r="A49" s="76" t="s">
        <v>28</v>
      </c>
      <c r="B49" s="81"/>
      <c r="C49" s="125">
        <f>C44+C41+C40+C33+C32+C31+C30+C26</f>
        <v>61000</v>
      </c>
      <c r="D49" s="125">
        <f>D44+D41+D40+D33+D32+D31+D30+D26</f>
        <v>11590</v>
      </c>
      <c r="E49" s="125">
        <f>E44+E41+E40+E33+E32+E31+E30+E26</f>
        <v>72590</v>
      </c>
    </row>
    <row r="50" spans="1:6" ht="90" customHeight="1" x14ac:dyDescent="0.2">
      <c r="A50" s="279" t="s">
        <v>29</v>
      </c>
      <c r="B50" s="279"/>
      <c r="C50" s="279"/>
      <c r="D50" s="279"/>
      <c r="E50" s="279"/>
    </row>
    <row r="51" spans="1:6" ht="12.75" x14ac:dyDescent="0.2">
      <c r="A51" s="279" t="s">
        <v>30</v>
      </c>
      <c r="B51" s="279"/>
      <c r="C51" s="279"/>
      <c r="D51" s="279"/>
      <c r="E51" s="279"/>
    </row>
    <row r="52" spans="1:6" ht="12.75" x14ac:dyDescent="0.2">
      <c r="A52" s="72" t="s">
        <v>31</v>
      </c>
      <c r="B52" s="72" t="s">
        <v>32</v>
      </c>
      <c r="C52" s="124">
        <v>294814.92</v>
      </c>
      <c r="D52" s="124">
        <f>C52*19%</f>
        <v>56014.834799999997</v>
      </c>
      <c r="E52" s="124">
        <f>C52+D52</f>
        <v>350829.7548</v>
      </c>
    </row>
    <row r="53" spans="1:6" ht="25.5" x14ac:dyDescent="0.2">
      <c r="A53" s="72" t="s">
        <v>33</v>
      </c>
      <c r="B53" s="100" t="s">
        <v>144</v>
      </c>
      <c r="C53" s="124">
        <v>0</v>
      </c>
      <c r="D53" s="124">
        <v>0</v>
      </c>
      <c r="E53" s="124">
        <v>0</v>
      </c>
    </row>
    <row r="54" spans="1:6" ht="25.5" x14ac:dyDescent="0.2">
      <c r="A54" s="73" t="s">
        <v>34</v>
      </c>
      <c r="B54" s="75" t="s">
        <v>95</v>
      </c>
      <c r="C54" s="124">
        <v>0</v>
      </c>
      <c r="D54" s="124">
        <v>0</v>
      </c>
      <c r="E54" s="124">
        <v>0</v>
      </c>
    </row>
    <row r="55" spans="1:6" ht="25.5" customHeight="1" x14ac:dyDescent="0.2">
      <c r="A55" s="72" t="s">
        <v>35</v>
      </c>
      <c r="B55" s="82" t="s">
        <v>96</v>
      </c>
      <c r="C55" s="124">
        <v>0</v>
      </c>
      <c r="D55" s="124">
        <v>0</v>
      </c>
      <c r="E55" s="124">
        <v>0</v>
      </c>
    </row>
    <row r="56" spans="1:6" ht="12.75" x14ac:dyDescent="0.2">
      <c r="A56" s="72" t="s">
        <v>36</v>
      </c>
      <c r="B56" s="72" t="s">
        <v>3</v>
      </c>
      <c r="C56" s="124">
        <v>0</v>
      </c>
      <c r="D56" s="124">
        <v>0</v>
      </c>
      <c r="E56" s="124">
        <v>0</v>
      </c>
      <c r="F56" s="64"/>
    </row>
    <row r="57" spans="1:6" ht="21" customHeight="1" x14ac:dyDescent="0.2">
      <c r="A57" s="72" t="s">
        <v>37</v>
      </c>
      <c r="B57" s="72" t="s">
        <v>38</v>
      </c>
      <c r="C57" s="124">
        <v>0</v>
      </c>
      <c r="D57" s="124">
        <v>0</v>
      </c>
      <c r="E57" s="124">
        <v>0</v>
      </c>
      <c r="F57" s="64"/>
    </row>
    <row r="58" spans="1:6" ht="12.75" x14ac:dyDescent="0.2">
      <c r="A58" s="83" t="s">
        <v>39</v>
      </c>
      <c r="B58" s="84"/>
      <c r="C58" s="125">
        <f>SUM(C52:C57)</f>
        <v>294814.92</v>
      </c>
      <c r="D58" s="125">
        <f>SUM(D52:D57)</f>
        <v>56014.834799999997</v>
      </c>
      <c r="E58" s="125">
        <f>SUM(E52:E57)</f>
        <v>350829.7548</v>
      </c>
      <c r="F58" s="64"/>
    </row>
    <row r="59" spans="1:6" ht="38.25" customHeight="1" x14ac:dyDescent="0.2">
      <c r="A59" s="279" t="s">
        <v>40</v>
      </c>
      <c r="B59" s="279"/>
      <c r="C59" s="279"/>
      <c r="D59" s="279"/>
      <c r="E59" s="279"/>
    </row>
    <row r="60" spans="1:6" ht="12.75" x14ac:dyDescent="0.2">
      <c r="A60" s="279" t="s">
        <v>41</v>
      </c>
      <c r="B60" s="279"/>
      <c r="C60" s="279"/>
      <c r="D60" s="279"/>
      <c r="E60" s="279"/>
    </row>
    <row r="61" spans="1:6" ht="12.75" x14ac:dyDescent="0.2">
      <c r="A61" s="282" t="s">
        <v>42</v>
      </c>
      <c r="B61" s="80" t="s">
        <v>7</v>
      </c>
      <c r="C61" s="112">
        <f>C62+C63</f>
        <v>0</v>
      </c>
      <c r="D61" s="112">
        <f>D62+D63</f>
        <v>0</v>
      </c>
      <c r="E61" s="112">
        <f>E62+E63</f>
        <v>0</v>
      </c>
    </row>
    <row r="62" spans="1:6" ht="25.5" customHeight="1" x14ac:dyDescent="0.2">
      <c r="A62" s="282"/>
      <c r="B62" s="74" t="s">
        <v>158</v>
      </c>
      <c r="C62" s="124">
        <f>'Cap. 5 '!C15</f>
        <v>0</v>
      </c>
      <c r="D62" s="124">
        <f>'Cap. 5 '!D15</f>
        <v>0</v>
      </c>
      <c r="E62" s="124">
        <f>'Cap. 5 '!E15</f>
        <v>0</v>
      </c>
    </row>
    <row r="63" spans="1:6" ht="12.75" x14ac:dyDescent="0.2">
      <c r="A63" s="282"/>
      <c r="B63" s="72" t="s">
        <v>43</v>
      </c>
      <c r="C63" s="124">
        <f>'Cap. 5 '!C16</f>
        <v>0</v>
      </c>
      <c r="D63" s="124">
        <f>'Cap. 5 '!D16</f>
        <v>0</v>
      </c>
      <c r="E63" s="124">
        <f>'Cap. 5 '!E16</f>
        <v>0</v>
      </c>
    </row>
    <row r="64" spans="1:6" ht="12.75" x14ac:dyDescent="0.2">
      <c r="A64" s="83" t="s">
        <v>44</v>
      </c>
      <c r="B64" s="85" t="s">
        <v>45</v>
      </c>
      <c r="C64" s="112">
        <f>SUM(C65:C69)</f>
        <v>0</v>
      </c>
      <c r="D64" s="112">
        <f>SUM(D65:D69)</f>
        <v>0</v>
      </c>
      <c r="E64" s="112">
        <f>SUM(E65:E69)</f>
        <v>0</v>
      </c>
    </row>
    <row r="65" spans="1:8" ht="25.5" x14ac:dyDescent="0.2">
      <c r="A65" s="86"/>
      <c r="B65" s="87" t="s">
        <v>137</v>
      </c>
      <c r="C65" s="124">
        <f>'Cap. 5 '!C18</f>
        <v>0</v>
      </c>
      <c r="D65" s="124">
        <f>'Cap. 5 '!D18</f>
        <v>0</v>
      </c>
      <c r="E65" s="124">
        <f>'Cap. 5 '!E18</f>
        <v>0</v>
      </c>
    </row>
    <row r="66" spans="1:8" ht="25.5" x14ac:dyDescent="0.2">
      <c r="A66" s="86"/>
      <c r="B66" s="88" t="s">
        <v>138</v>
      </c>
      <c r="C66" s="124">
        <f>'Cap. 5 '!C19</f>
        <v>0</v>
      </c>
      <c r="D66" s="124">
        <f>'Cap. 5 '!D19</f>
        <v>0</v>
      </c>
      <c r="E66" s="124">
        <f>'Cap. 5 '!E19</f>
        <v>0</v>
      </c>
    </row>
    <row r="67" spans="1:8" ht="38.25" x14ac:dyDescent="0.2">
      <c r="A67" s="86"/>
      <c r="B67" s="88" t="s">
        <v>139</v>
      </c>
      <c r="C67" s="124">
        <f>'Cap. 5 '!C20</f>
        <v>0</v>
      </c>
      <c r="D67" s="124">
        <f>'Cap. 5 '!D20</f>
        <v>0</v>
      </c>
      <c r="E67" s="124">
        <f>'Cap. 5 '!E20</f>
        <v>0</v>
      </c>
    </row>
    <row r="68" spans="1:8" ht="25.5" x14ac:dyDescent="0.2">
      <c r="A68" s="86"/>
      <c r="B68" s="88" t="s">
        <v>97</v>
      </c>
      <c r="C68" s="124">
        <f>'Cap. 5 '!C21</f>
        <v>0</v>
      </c>
      <c r="D68" s="124">
        <f>'Cap. 5 '!D21</f>
        <v>0</v>
      </c>
      <c r="E68" s="124">
        <f>'Cap. 5 '!E21</f>
        <v>0</v>
      </c>
    </row>
    <row r="69" spans="1:8" ht="25.5" x14ac:dyDescent="0.2">
      <c r="A69" s="86"/>
      <c r="B69" s="88" t="s">
        <v>140</v>
      </c>
      <c r="C69" s="124">
        <f>'Cap. 5 '!C22</f>
        <v>0</v>
      </c>
      <c r="D69" s="124">
        <f>'Cap. 5 '!D22</f>
        <v>0</v>
      </c>
      <c r="E69" s="124">
        <f>'Cap. 5 '!E22</f>
        <v>0</v>
      </c>
    </row>
    <row r="70" spans="1:8" ht="14.25" customHeight="1" x14ac:dyDescent="0.2">
      <c r="A70" s="80" t="s">
        <v>46</v>
      </c>
      <c r="B70" s="96" t="s">
        <v>8</v>
      </c>
      <c r="C70" s="124">
        <f>'Cap. 5 '!C23</f>
        <v>3000</v>
      </c>
      <c r="D70" s="112">
        <f>'Cap. 5 '!D23</f>
        <v>570</v>
      </c>
      <c r="E70" s="112">
        <f>'Cap. 5 '!E23</f>
        <v>3570</v>
      </c>
    </row>
    <row r="71" spans="1:8" ht="18" customHeight="1" x14ac:dyDescent="0.2">
      <c r="A71" s="80" t="s">
        <v>98</v>
      </c>
      <c r="B71" s="96" t="s">
        <v>99</v>
      </c>
      <c r="C71" s="112">
        <f>'Cap. 5 '!C24</f>
        <v>500</v>
      </c>
      <c r="D71" s="112">
        <f>'Cap. 5 '!D24</f>
        <v>95</v>
      </c>
      <c r="E71" s="112">
        <f>'Cap. 5 '!E24</f>
        <v>595</v>
      </c>
    </row>
    <row r="72" spans="1:8" ht="25.5" customHeight="1" x14ac:dyDescent="0.2">
      <c r="A72" s="76" t="s">
        <v>47</v>
      </c>
      <c r="B72" s="89"/>
      <c r="C72" s="125">
        <f>C71+C70+C64+C61</f>
        <v>3500</v>
      </c>
      <c r="D72" s="125">
        <f>D71+D70+D64+D61</f>
        <v>665</v>
      </c>
      <c r="E72" s="125">
        <f>E71+E70+E64+E61</f>
        <v>4165</v>
      </c>
      <c r="H72" s="21">
        <f>C79/4.7</f>
        <v>62726.578723404251</v>
      </c>
    </row>
    <row r="73" spans="1:8" ht="36" customHeight="1" x14ac:dyDescent="0.2">
      <c r="A73" s="279" t="s">
        <v>48</v>
      </c>
      <c r="B73" s="279"/>
      <c r="C73" s="279"/>
      <c r="D73" s="279"/>
      <c r="E73" s="279"/>
    </row>
    <row r="74" spans="1:8" ht="12.75" x14ac:dyDescent="0.2">
      <c r="A74" s="279" t="s">
        <v>100</v>
      </c>
      <c r="B74" s="279"/>
      <c r="C74" s="279"/>
      <c r="D74" s="279"/>
      <c r="E74" s="279"/>
    </row>
    <row r="75" spans="1:8" ht="12.75" x14ac:dyDescent="0.2">
      <c r="A75" s="72" t="s">
        <v>49</v>
      </c>
      <c r="B75" s="72" t="s">
        <v>50</v>
      </c>
      <c r="C75" s="124">
        <v>0</v>
      </c>
      <c r="D75" s="124">
        <v>0</v>
      </c>
      <c r="E75" s="124">
        <v>0</v>
      </c>
    </row>
    <row r="76" spans="1:8" ht="12.75" x14ac:dyDescent="0.2">
      <c r="A76" s="72" t="s">
        <v>51</v>
      </c>
      <c r="B76" s="72" t="s">
        <v>52</v>
      </c>
      <c r="C76" s="124">
        <v>0</v>
      </c>
      <c r="D76" s="124">
        <v>0</v>
      </c>
      <c r="E76" s="124">
        <v>0</v>
      </c>
    </row>
    <row r="77" spans="1:8" ht="12.75" x14ac:dyDescent="0.2">
      <c r="A77" s="83" t="s">
        <v>53</v>
      </c>
      <c r="B77" s="68"/>
      <c r="C77" s="124">
        <v>0</v>
      </c>
      <c r="D77" s="124">
        <v>0</v>
      </c>
      <c r="E77" s="124">
        <v>0</v>
      </c>
    </row>
    <row r="78" spans="1:8" ht="15.75" x14ac:dyDescent="0.25">
      <c r="A78" s="280" t="s">
        <v>54</v>
      </c>
      <c r="B78" s="280"/>
      <c r="C78" s="126">
        <f>C20+C23+C49+C58+C72+C77</f>
        <v>359314.92</v>
      </c>
      <c r="D78" s="126">
        <f>C78*19%</f>
        <v>68269.834799999997</v>
      </c>
      <c r="E78" s="126">
        <f>C78+D78</f>
        <v>427584.7548</v>
      </c>
      <c r="G78" s="21">
        <f>C78/4.6</f>
        <v>78111.939130434781</v>
      </c>
    </row>
    <row r="79" spans="1:8" ht="15" x14ac:dyDescent="0.2">
      <c r="A79" s="281" t="s">
        <v>141</v>
      </c>
      <c r="B79" s="281"/>
      <c r="C79" s="127">
        <f>C17+C23+C52+C53+C62</f>
        <v>294814.92</v>
      </c>
      <c r="D79" s="127">
        <f>D17+D23+D52+D53+D62</f>
        <v>56014.834799999997</v>
      </c>
      <c r="E79" s="127">
        <f>E17+E23+E52+E53+E62</f>
        <v>350829.7548</v>
      </c>
    </row>
    <row r="80" spans="1:8" ht="15.75" x14ac:dyDescent="0.25">
      <c r="A80" s="137"/>
      <c r="B80" s="173" t="s">
        <v>341</v>
      </c>
      <c r="C80" s="12"/>
      <c r="D80" s="12"/>
      <c r="E80" s="12"/>
    </row>
    <row r="81" spans="1:5" ht="12.75" x14ac:dyDescent="0.2">
      <c r="A81"/>
      <c r="B81"/>
      <c r="C81"/>
      <c r="D81"/>
      <c r="E81"/>
    </row>
    <row r="82" spans="1:5" ht="12.75" x14ac:dyDescent="0.2">
      <c r="A82"/>
      <c r="B82" t="s">
        <v>233</v>
      </c>
      <c r="C82"/>
      <c r="D82" t="s">
        <v>55</v>
      </c>
      <c r="E82"/>
    </row>
    <row r="83" spans="1:5" ht="12.75" x14ac:dyDescent="0.2">
      <c r="A83"/>
      <c r="B83" s="104"/>
      <c r="C83" s="30"/>
      <c r="D83" s="277" t="s">
        <v>222</v>
      </c>
      <c r="E83" s="277"/>
    </row>
    <row r="84" spans="1:5" s="66" customFormat="1" ht="12.75" x14ac:dyDescent="0.2">
      <c r="A84"/>
      <c r="B84" s="30"/>
      <c r="C84" s="13"/>
      <c r="D84"/>
      <c r="E84"/>
    </row>
    <row r="85" spans="1:5" ht="12.75" x14ac:dyDescent="0.2">
      <c r="A85"/>
      <c r="B85" t="s">
        <v>165</v>
      </c>
      <c r="C85" s="30" t="s">
        <v>207</v>
      </c>
      <c r="D85" t="s">
        <v>291</v>
      </c>
      <c r="E85"/>
    </row>
    <row r="86" spans="1:5" ht="12.75" x14ac:dyDescent="0.2">
      <c r="A86"/>
      <c r="B86" s="147" t="s">
        <v>173</v>
      </c>
      <c r="C86"/>
      <c r="D86" t="s">
        <v>292</v>
      </c>
      <c r="E86"/>
    </row>
    <row r="87" spans="1:5" ht="12.75" x14ac:dyDescent="0.2"/>
    <row r="88" spans="1:5" ht="12.75" x14ac:dyDescent="0.2">
      <c r="B88" s="67"/>
      <c r="C88" s="64"/>
      <c r="D88" s="64"/>
    </row>
    <row r="89" spans="1:5" ht="12.75" x14ac:dyDescent="0.2"/>
    <row r="90" spans="1:5" ht="12.75" x14ac:dyDescent="0.2"/>
    <row r="91" spans="1:5" ht="12.75" x14ac:dyDescent="0.2"/>
    <row r="94" spans="1:5" ht="12.75" x14ac:dyDescent="0.2"/>
  </sheetData>
  <sheetProtection selectLockedCells="1" selectUnlockedCells="1"/>
  <mergeCells count="27">
    <mergeCell ref="A2:B2"/>
    <mergeCell ref="A3:E3"/>
    <mergeCell ref="A51:E51"/>
    <mergeCell ref="A59:E59"/>
    <mergeCell ref="A60:E60"/>
    <mergeCell ref="A4:E4"/>
    <mergeCell ref="A6:E6"/>
    <mergeCell ref="A50:E50"/>
    <mergeCell ref="A22:E22"/>
    <mergeCell ref="A14:E14"/>
    <mergeCell ref="A15:E15"/>
    <mergeCell ref="A21:E21"/>
    <mergeCell ref="A24:E24"/>
    <mergeCell ref="A25:E25"/>
    <mergeCell ref="A7:E7"/>
    <mergeCell ref="A9:E9"/>
    <mergeCell ref="D83:E83"/>
    <mergeCell ref="A10:A12"/>
    <mergeCell ref="A73:E73"/>
    <mergeCell ref="A74:E74"/>
    <mergeCell ref="A78:B78"/>
    <mergeCell ref="A79:B79"/>
    <mergeCell ref="B10:B12"/>
    <mergeCell ref="C10:C11"/>
    <mergeCell ref="D10:D11"/>
    <mergeCell ref="E10:E11"/>
    <mergeCell ref="A61:A63"/>
  </mergeCells>
  <phoneticPr fontId="9" type="noConversion"/>
  <pageMargins left="0.98425196850393704" right="0.19685039370078741" top="0.55118110236220474" bottom="0.55118110236220474" header="0.51181102362204722" footer="0.51181102362204722"/>
  <pageSetup paperSize="9" scale="90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25" zoomScale="115" zoomScaleSheetLayoutView="115" workbookViewId="0">
      <selection activeCell="B38" sqref="B38"/>
    </sheetView>
  </sheetViews>
  <sheetFormatPr defaultRowHeight="12.75" x14ac:dyDescent="0.2"/>
  <cols>
    <col min="1" max="1" width="9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32" t="s">
        <v>272</v>
      </c>
      <c r="B5" s="333"/>
      <c r="C5" s="333"/>
      <c r="D5" s="333"/>
      <c r="E5" s="333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3452.58</v>
      </c>
      <c r="D17" s="110">
        <f>C17*19%</f>
        <v>655.99019999999996</v>
      </c>
      <c r="E17" s="110">
        <f>C17+D17</f>
        <v>4108.5702000000001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138" t="s">
        <v>186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189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185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193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187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194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252"/>
      <c r="D26" s="243">
        <v>0</v>
      </c>
      <c r="E26" s="252"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3452.58</v>
      </c>
      <c r="D29" s="114">
        <f t="shared" ref="D29:E29" si="2">D17+D16+D15+D14</f>
        <v>655.99019999999996</v>
      </c>
      <c r="E29" s="114">
        <f t="shared" si="2"/>
        <v>4108.5702000000001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3452.58</v>
      </c>
      <c r="D37" s="117">
        <f>D29+D31+D36</f>
        <v>655.99019999999996</v>
      </c>
      <c r="E37" s="117">
        <f>E29+E31+E36</f>
        <v>4108.5702000000001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1"/>
  <sheetViews>
    <sheetView view="pageBreakPreview" topLeftCell="A37" zoomScale="115" zoomScaleSheetLayoutView="115" workbookViewId="0">
      <selection activeCell="B45" sqref="B45"/>
    </sheetView>
  </sheetViews>
  <sheetFormatPr defaultRowHeight="12.75" x14ac:dyDescent="0.2"/>
  <cols>
    <col min="1" max="1" width="9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32" t="s">
        <v>273</v>
      </c>
      <c r="B5" s="333"/>
      <c r="C5" s="333"/>
      <c r="D5" s="333"/>
      <c r="E5" s="333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7102.91</v>
      </c>
      <c r="D17" s="110">
        <f>C17*19%</f>
        <v>1349.5528999999999</v>
      </c>
      <c r="E17" s="110">
        <f>C17+D17</f>
        <v>8452.4629000000004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5" si="0">ROUND(C19*19%,2)</f>
        <v>0</v>
      </c>
      <c r="E19" s="111">
        <f t="shared" ref="E19:E35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187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189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191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257" t="s">
        <v>303</v>
      </c>
      <c r="C24" s="149"/>
      <c r="D24" s="243">
        <v>0</v>
      </c>
      <c r="E24" s="252">
        <v>0</v>
      </c>
      <c r="J24" s="90"/>
    </row>
    <row r="25" spans="1:10" ht="12.75" customHeight="1" x14ac:dyDescent="0.2">
      <c r="A25" s="107" t="s">
        <v>179</v>
      </c>
      <c r="B25" s="257" t="s">
        <v>304</v>
      </c>
      <c r="C25" s="149"/>
      <c r="D25" s="243">
        <v>0</v>
      </c>
      <c r="E25" s="252">
        <v>0</v>
      </c>
      <c r="J25" s="90"/>
    </row>
    <row r="26" spans="1:10" ht="12.75" customHeight="1" x14ac:dyDescent="0.2">
      <c r="A26" s="107" t="s">
        <v>180</v>
      </c>
      <c r="B26" s="257" t="s">
        <v>190</v>
      </c>
      <c r="C26" s="149"/>
      <c r="D26" s="243">
        <v>0</v>
      </c>
      <c r="E26" s="252"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49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49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300</v>
      </c>
      <c r="C29" s="149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138" t="s">
        <v>301</v>
      </c>
      <c r="C30" s="149"/>
      <c r="D30" s="243">
        <v>0</v>
      </c>
      <c r="E30" s="252">
        <v>0</v>
      </c>
      <c r="J30" s="90"/>
    </row>
    <row r="31" spans="1:10" ht="12.75" customHeight="1" x14ac:dyDescent="0.2">
      <c r="A31" s="107" t="s">
        <v>201</v>
      </c>
      <c r="B31" s="88" t="s">
        <v>197</v>
      </c>
      <c r="C31" s="149"/>
      <c r="D31" s="243">
        <v>0</v>
      </c>
      <c r="E31" s="252">
        <v>0</v>
      </c>
      <c r="J31" s="90"/>
    </row>
    <row r="32" spans="1:10" ht="12.75" customHeight="1" x14ac:dyDescent="0.2">
      <c r="A32" s="107" t="s">
        <v>202</v>
      </c>
      <c r="B32" s="88" t="s">
        <v>198</v>
      </c>
      <c r="C32" s="149"/>
      <c r="D32" s="243">
        <v>0</v>
      </c>
      <c r="E32" s="252">
        <v>0</v>
      </c>
      <c r="J32" s="90"/>
    </row>
    <row r="33" spans="1:10" ht="12.75" customHeight="1" x14ac:dyDescent="0.2">
      <c r="A33" s="107" t="s">
        <v>203</v>
      </c>
      <c r="B33" s="138" t="s">
        <v>196</v>
      </c>
      <c r="C33" s="149"/>
      <c r="D33" s="243">
        <v>0</v>
      </c>
      <c r="E33" s="252">
        <v>0</v>
      </c>
      <c r="J33" s="90"/>
    </row>
    <row r="34" spans="1:10" ht="12.75" customHeight="1" x14ac:dyDescent="0.2">
      <c r="A34" s="107" t="s">
        <v>204</v>
      </c>
      <c r="B34" s="88" t="s">
        <v>195</v>
      </c>
      <c r="C34" s="149"/>
      <c r="D34" s="243">
        <v>0</v>
      </c>
      <c r="E34" s="252">
        <v>0</v>
      </c>
      <c r="J34" s="90"/>
    </row>
    <row r="35" spans="1:10" ht="12.75" customHeight="1" x14ac:dyDescent="0.2">
      <c r="A35" s="107" t="s">
        <v>206</v>
      </c>
      <c r="B35" s="88" t="s">
        <v>188</v>
      </c>
      <c r="C35" s="149"/>
      <c r="D35" s="115">
        <f t="shared" si="0"/>
        <v>0</v>
      </c>
      <c r="E35" s="111">
        <f t="shared" si="1"/>
        <v>0</v>
      </c>
      <c r="J35" s="90"/>
    </row>
    <row r="36" spans="1:10" x14ac:dyDescent="0.2">
      <c r="A36" s="329" t="s">
        <v>132</v>
      </c>
      <c r="B36" s="330"/>
      <c r="C36" s="114">
        <f>C17+C16+C15+C14</f>
        <v>7102.91</v>
      </c>
      <c r="D36" s="114">
        <f t="shared" ref="D36:E36" si="2">D17+D16+D15+D14</f>
        <v>1349.5528999999999</v>
      </c>
      <c r="E36" s="114">
        <f t="shared" si="2"/>
        <v>8452.4629000000004</v>
      </c>
      <c r="J36" s="90">
        <v>37665</v>
      </c>
    </row>
    <row r="37" spans="1:10" s="47" customFormat="1" ht="14.25" customHeight="1" x14ac:dyDescent="0.2">
      <c r="A37" s="52" t="s">
        <v>33</v>
      </c>
      <c r="B37" s="46" t="s">
        <v>130</v>
      </c>
      <c r="C37" s="115">
        <v>0</v>
      </c>
      <c r="D37" s="115">
        <f>ROUND(C37*19%,2)</f>
        <v>0</v>
      </c>
      <c r="E37" s="115">
        <f>C37+D37</f>
        <v>0</v>
      </c>
      <c r="J37" s="133">
        <v>2000</v>
      </c>
    </row>
    <row r="38" spans="1:10" s="51" customFormat="1" x14ac:dyDescent="0.2">
      <c r="A38" s="331" t="s">
        <v>131</v>
      </c>
      <c r="B38" s="331"/>
      <c r="C38" s="116">
        <f>SUM(C37)</f>
        <v>0</v>
      </c>
      <c r="D38" s="116">
        <f>SUM(D37)</f>
        <v>0</v>
      </c>
      <c r="E38" s="116">
        <f>SUM(E37)</f>
        <v>0</v>
      </c>
      <c r="J38" s="106">
        <v>6320</v>
      </c>
    </row>
    <row r="39" spans="1:10" s="50" customFormat="1" ht="27.75" customHeight="1" x14ac:dyDescent="0.2">
      <c r="A39" s="48" t="s">
        <v>34</v>
      </c>
      <c r="B39" s="150" t="s">
        <v>95</v>
      </c>
      <c r="C39" s="151">
        <v>0</v>
      </c>
      <c r="D39" s="113">
        <f>ROUND(C39*19%,2)</f>
        <v>0</v>
      </c>
      <c r="E39" s="113">
        <f>C39+D39</f>
        <v>0</v>
      </c>
      <c r="J39" s="134">
        <f>SUM(J4:J38)</f>
        <v>937153</v>
      </c>
    </row>
    <row r="40" spans="1:10" s="50" customFormat="1" ht="24.75" customHeight="1" x14ac:dyDescent="0.2">
      <c r="A40" s="48" t="s">
        <v>35</v>
      </c>
      <c r="B40" s="49" t="s">
        <v>96</v>
      </c>
      <c r="C40" s="115">
        <v>0</v>
      </c>
      <c r="D40" s="113">
        <f>ROUND(C40*19%,2)</f>
        <v>0</v>
      </c>
      <c r="E40" s="115">
        <v>0</v>
      </c>
    </row>
    <row r="41" spans="1:10" s="50" customFormat="1" ht="17.25" customHeight="1" x14ac:dyDescent="0.2">
      <c r="A41" s="48" t="s">
        <v>36</v>
      </c>
      <c r="B41" s="49" t="s">
        <v>3</v>
      </c>
      <c r="C41" s="115">
        <v>0</v>
      </c>
      <c r="D41" s="113">
        <f>ROUND(C41*19%,2)</f>
        <v>0</v>
      </c>
      <c r="E41" s="113">
        <f>C41+D41</f>
        <v>0</v>
      </c>
    </row>
    <row r="42" spans="1:10" s="50" customFormat="1" ht="20.25" customHeight="1" x14ac:dyDescent="0.2">
      <c r="A42" s="48" t="s">
        <v>37</v>
      </c>
      <c r="B42" s="49" t="s">
        <v>38</v>
      </c>
      <c r="C42" s="115">
        <v>0</v>
      </c>
      <c r="D42" s="113">
        <f>ROUND(C42*19%,2)</f>
        <v>0</v>
      </c>
      <c r="E42" s="115">
        <v>0</v>
      </c>
    </row>
    <row r="43" spans="1:10" s="51" customFormat="1" ht="13.5" thickBot="1" x14ac:dyDescent="0.25">
      <c r="A43" s="326" t="s">
        <v>133</v>
      </c>
      <c r="B43" s="326"/>
      <c r="C43" s="136">
        <f>SUM(C39:C42)</f>
        <v>0</v>
      </c>
      <c r="D43" s="136">
        <f>SUM(D39:D42)</f>
        <v>0</v>
      </c>
      <c r="E43" s="136">
        <f>SUM(E39:E42)</f>
        <v>0</v>
      </c>
    </row>
    <row r="44" spans="1:10" ht="16.5" thickBot="1" x14ac:dyDescent="0.3">
      <c r="A44" s="327" t="s">
        <v>134</v>
      </c>
      <c r="B44" s="327"/>
      <c r="C44" s="117">
        <f>C36+C38+C43</f>
        <v>7102.91</v>
      </c>
      <c r="D44" s="117">
        <f>D36+D38+D43</f>
        <v>1349.5528999999999</v>
      </c>
      <c r="E44" s="117">
        <f>E36+E38+E43</f>
        <v>8452.4629000000004</v>
      </c>
    </row>
    <row r="45" spans="1:10" ht="15.75" x14ac:dyDescent="0.25">
      <c r="A45" s="146"/>
      <c r="B45" s="173" t="s">
        <v>341</v>
      </c>
      <c r="C45" s="12"/>
      <c r="D45" s="12"/>
      <c r="E45" s="12"/>
    </row>
    <row r="47" spans="1:10" x14ac:dyDescent="0.2">
      <c r="B47" t="s">
        <v>228</v>
      </c>
      <c r="D47" t="s">
        <v>55</v>
      </c>
    </row>
    <row r="48" spans="1:10" x14ac:dyDescent="0.2">
      <c r="B48" s="104"/>
      <c r="C48" s="30"/>
      <c r="D48" s="277" t="s">
        <v>222</v>
      </c>
      <c r="E48" s="277"/>
    </row>
    <row r="49" spans="2:4" x14ac:dyDescent="0.2">
      <c r="B49" s="30"/>
      <c r="C49" s="13"/>
    </row>
    <row r="50" spans="2:4" x14ac:dyDescent="0.2">
      <c r="B50" t="s">
        <v>165</v>
      </c>
      <c r="C50" s="30" t="s">
        <v>207</v>
      </c>
      <c r="D50" t="s">
        <v>291</v>
      </c>
    </row>
    <row r="51" spans="2:4" ht="12" customHeight="1" x14ac:dyDescent="0.2">
      <c r="B51" s="147" t="s">
        <v>173</v>
      </c>
      <c r="D51" t="s">
        <v>292</v>
      </c>
    </row>
  </sheetData>
  <sheetProtection selectLockedCells="1" selectUnlockedCells="1"/>
  <mergeCells count="13">
    <mergeCell ref="D48:E48"/>
    <mergeCell ref="A2:B2"/>
    <mergeCell ref="A3:E3"/>
    <mergeCell ref="A5:E5"/>
    <mergeCell ref="A6:E6"/>
    <mergeCell ref="A8:E8"/>
    <mergeCell ref="A43:B43"/>
    <mergeCell ref="A44:B44"/>
    <mergeCell ref="A9:A10"/>
    <mergeCell ref="B9:B10"/>
    <mergeCell ref="A12:E12"/>
    <mergeCell ref="A36:B36"/>
    <mergeCell ref="A38:B38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0"/>
  <sheetViews>
    <sheetView view="pageBreakPreview" topLeftCell="A28" zoomScale="115" zoomScaleSheetLayoutView="115" workbookViewId="0">
      <selection activeCell="B44" sqref="B44"/>
    </sheetView>
  </sheetViews>
  <sheetFormatPr defaultRowHeight="12.75" x14ac:dyDescent="0.2"/>
  <cols>
    <col min="1" max="1" width="9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274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4803.9799999999996</v>
      </c>
      <c r="D17" s="110">
        <f>C17*19%</f>
        <v>912.75619999999992</v>
      </c>
      <c r="E17" s="110">
        <f>C17+D17</f>
        <v>5716.7361999999994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4" si="0">ROUND(C19*19%,2)</f>
        <v>0</v>
      </c>
      <c r="E19" s="111">
        <f t="shared" ref="E19:E34" si="1">C19+D19</f>
        <v>0</v>
      </c>
      <c r="J19" s="90"/>
    </row>
    <row r="20" spans="1:10" ht="12.75" customHeight="1" x14ac:dyDescent="0.2">
      <c r="A20" s="107" t="s">
        <v>174</v>
      </c>
      <c r="B20" s="8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197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88" t="s">
        <v>198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196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88" t="s">
        <v>195</v>
      </c>
      <c r="C29" s="252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88" t="s">
        <v>188</v>
      </c>
      <c r="C30" s="111"/>
      <c r="D30" s="115">
        <f t="shared" si="0"/>
        <v>0</v>
      </c>
      <c r="E30" s="111">
        <f t="shared" si="1"/>
        <v>0</v>
      </c>
      <c r="J30" s="90"/>
    </row>
    <row r="31" spans="1:10" ht="12.75" customHeight="1" x14ac:dyDescent="0.2">
      <c r="A31" s="107" t="s">
        <v>201</v>
      </c>
      <c r="B31" s="88" t="s">
        <v>192</v>
      </c>
      <c r="C31" s="111"/>
      <c r="D31" s="115">
        <f t="shared" si="0"/>
        <v>0</v>
      </c>
      <c r="E31" s="111">
        <f t="shared" si="1"/>
        <v>0</v>
      </c>
      <c r="J31" s="90"/>
    </row>
    <row r="32" spans="1:10" ht="12.75" customHeight="1" x14ac:dyDescent="0.2">
      <c r="A32" s="107" t="s">
        <v>202</v>
      </c>
      <c r="B32" s="138" t="s">
        <v>210</v>
      </c>
      <c r="C32" s="252"/>
      <c r="D32" s="243">
        <v>0</v>
      </c>
      <c r="E32" s="252">
        <v>0</v>
      </c>
      <c r="J32" s="90"/>
    </row>
    <row r="33" spans="1:10" ht="12.75" customHeight="1" x14ac:dyDescent="0.2">
      <c r="A33" s="107" t="s">
        <v>203</v>
      </c>
      <c r="B33" s="138" t="s">
        <v>211</v>
      </c>
      <c r="C33" s="252"/>
      <c r="D33" s="243">
        <v>0</v>
      </c>
      <c r="E33" s="252">
        <v>0</v>
      </c>
      <c r="J33" s="90"/>
    </row>
    <row r="34" spans="1:10" ht="12.75" customHeight="1" x14ac:dyDescent="0.2">
      <c r="A34" s="107" t="s">
        <v>204</v>
      </c>
      <c r="B34" s="88" t="s">
        <v>302</v>
      </c>
      <c r="C34" s="111"/>
      <c r="D34" s="115">
        <f t="shared" si="0"/>
        <v>0</v>
      </c>
      <c r="E34" s="111">
        <f t="shared" si="1"/>
        <v>0</v>
      </c>
      <c r="J34" s="90"/>
    </row>
    <row r="35" spans="1:10" x14ac:dyDescent="0.2">
      <c r="A35" s="329" t="s">
        <v>132</v>
      </c>
      <c r="B35" s="330"/>
      <c r="C35" s="114">
        <f>C17+C16+C15+C14</f>
        <v>4803.9799999999996</v>
      </c>
      <c r="D35" s="114">
        <f t="shared" ref="D35:E35" si="2">D17+D16+D15+D14</f>
        <v>912.75619999999992</v>
      </c>
      <c r="E35" s="114">
        <f t="shared" si="2"/>
        <v>5716.7361999999994</v>
      </c>
      <c r="J35" s="90">
        <v>37665</v>
      </c>
    </row>
    <row r="36" spans="1:10" s="47" customFormat="1" ht="14.25" customHeight="1" x14ac:dyDescent="0.2">
      <c r="A36" s="52" t="s">
        <v>33</v>
      </c>
      <c r="B36" s="46" t="s">
        <v>130</v>
      </c>
      <c r="C36" s="115">
        <v>0</v>
      </c>
      <c r="D36" s="115">
        <f>ROUND(C36*19%,2)</f>
        <v>0</v>
      </c>
      <c r="E36" s="115">
        <f>C36+D36</f>
        <v>0</v>
      </c>
      <c r="J36" s="133">
        <v>2000</v>
      </c>
    </row>
    <row r="37" spans="1:10" s="51" customFormat="1" x14ac:dyDescent="0.2">
      <c r="A37" s="331" t="s">
        <v>131</v>
      </c>
      <c r="B37" s="331"/>
      <c r="C37" s="116">
        <f>SUM(C36)</f>
        <v>0</v>
      </c>
      <c r="D37" s="116">
        <f>SUM(D36)</f>
        <v>0</v>
      </c>
      <c r="E37" s="116">
        <f>SUM(E36)</f>
        <v>0</v>
      </c>
      <c r="J37" s="106">
        <v>6320</v>
      </c>
    </row>
    <row r="38" spans="1:10" s="50" customFormat="1" ht="27.75" customHeight="1" x14ac:dyDescent="0.2">
      <c r="A38" s="48" t="s">
        <v>34</v>
      </c>
      <c r="B38" s="49" t="s">
        <v>95</v>
      </c>
      <c r="C38" s="115">
        <v>0</v>
      </c>
      <c r="D38" s="113">
        <f>ROUND(C38*19%,2)</f>
        <v>0</v>
      </c>
      <c r="E38" s="113">
        <f>C38+D38</f>
        <v>0</v>
      </c>
      <c r="J38" s="134">
        <f>SUM(J4:J37)</f>
        <v>937153</v>
      </c>
    </row>
    <row r="39" spans="1:10" s="50" customFormat="1" ht="24.75" customHeight="1" x14ac:dyDescent="0.2">
      <c r="A39" s="48" t="s">
        <v>35</v>
      </c>
      <c r="B39" s="49" t="s">
        <v>96</v>
      </c>
      <c r="C39" s="115">
        <v>0</v>
      </c>
      <c r="D39" s="113">
        <f>ROUND(C39*19%,2)</f>
        <v>0</v>
      </c>
      <c r="E39" s="115">
        <v>0</v>
      </c>
    </row>
    <row r="40" spans="1:10" s="50" customFormat="1" ht="17.25" customHeight="1" x14ac:dyDescent="0.2">
      <c r="A40" s="48" t="s">
        <v>36</v>
      </c>
      <c r="B40" s="49" t="s">
        <v>3</v>
      </c>
      <c r="C40" s="115">
        <v>0</v>
      </c>
      <c r="D40" s="113">
        <f>ROUND(C40*19%,2)</f>
        <v>0</v>
      </c>
      <c r="E40" s="113">
        <f>C40+D40</f>
        <v>0</v>
      </c>
    </row>
    <row r="41" spans="1:10" s="50" customFormat="1" ht="20.25" customHeight="1" x14ac:dyDescent="0.2">
      <c r="A41" s="48" t="s">
        <v>37</v>
      </c>
      <c r="B41" s="49" t="s">
        <v>38</v>
      </c>
      <c r="C41" s="115">
        <v>0</v>
      </c>
      <c r="D41" s="113">
        <f>ROUND(C41*19%,2)</f>
        <v>0</v>
      </c>
      <c r="E41" s="115">
        <v>0</v>
      </c>
    </row>
    <row r="42" spans="1:10" s="51" customFormat="1" ht="13.5" thickBot="1" x14ac:dyDescent="0.25">
      <c r="A42" s="326" t="s">
        <v>133</v>
      </c>
      <c r="B42" s="326"/>
      <c r="C42" s="136">
        <f>SUM(C38:C41)</f>
        <v>0</v>
      </c>
      <c r="D42" s="136">
        <f>SUM(D38:D41)</f>
        <v>0</v>
      </c>
      <c r="E42" s="136">
        <f>SUM(E38:E41)</f>
        <v>0</v>
      </c>
    </row>
    <row r="43" spans="1:10" ht="16.5" thickBot="1" x14ac:dyDescent="0.3">
      <c r="A43" s="327" t="s">
        <v>134</v>
      </c>
      <c r="B43" s="327"/>
      <c r="C43" s="117">
        <f>C35+C37+C42</f>
        <v>4803.9799999999996</v>
      </c>
      <c r="D43" s="117">
        <f>D35+D37+D42</f>
        <v>912.75619999999992</v>
      </c>
      <c r="E43" s="117">
        <f>E35+E37+E42</f>
        <v>5716.7361999999994</v>
      </c>
    </row>
    <row r="44" spans="1:10" ht="15.75" x14ac:dyDescent="0.25">
      <c r="A44" s="146"/>
      <c r="B44" s="173" t="s">
        <v>341</v>
      </c>
      <c r="C44" s="12"/>
      <c r="D44" s="12"/>
      <c r="E44" s="12"/>
    </row>
    <row r="46" spans="1:10" x14ac:dyDescent="0.2">
      <c r="B46" t="s">
        <v>228</v>
      </c>
      <c r="D46" t="s">
        <v>55</v>
      </c>
    </row>
    <row r="47" spans="1:10" x14ac:dyDescent="0.2">
      <c r="B47" s="104"/>
      <c r="C47" s="30"/>
      <c r="D47" s="277" t="s">
        <v>222</v>
      </c>
      <c r="E47" s="277"/>
    </row>
    <row r="48" spans="1:10" x14ac:dyDescent="0.2">
      <c r="B48" s="30"/>
      <c r="C48" s="13"/>
    </row>
    <row r="49" spans="2:4" x14ac:dyDescent="0.2">
      <c r="B49" t="s">
        <v>165</v>
      </c>
      <c r="C49" s="30" t="s">
        <v>207</v>
      </c>
      <c r="D49" t="s">
        <v>291</v>
      </c>
    </row>
    <row r="50" spans="2:4" ht="12" customHeight="1" x14ac:dyDescent="0.2">
      <c r="B50" s="147" t="s">
        <v>173</v>
      </c>
      <c r="D50" t="s">
        <v>292</v>
      </c>
    </row>
  </sheetData>
  <sheetProtection selectLockedCells="1" selectUnlockedCells="1"/>
  <mergeCells count="13">
    <mergeCell ref="D47:E47"/>
    <mergeCell ref="A2:B2"/>
    <mergeCell ref="A3:E3"/>
    <mergeCell ref="A5:E5"/>
    <mergeCell ref="A6:E6"/>
    <mergeCell ref="A8:E8"/>
    <mergeCell ref="A42:B42"/>
    <mergeCell ref="A43:B43"/>
    <mergeCell ref="A9:A10"/>
    <mergeCell ref="B9:B10"/>
    <mergeCell ref="A12:E12"/>
    <mergeCell ref="A35:B35"/>
    <mergeCell ref="A37:B37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34" zoomScale="115" zoomScaleSheetLayoutView="115" workbookViewId="0">
      <selection activeCell="B39" sqref="B39"/>
    </sheetView>
  </sheetViews>
  <sheetFormatPr defaultRowHeight="12.75" x14ac:dyDescent="0.2"/>
  <cols>
    <col min="1" max="1" width="10.57031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275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4445.6099999999997</v>
      </c>
      <c r="D17" s="110">
        <f>C17*19%</f>
        <v>844.66589999999997</v>
      </c>
      <c r="E17" s="110">
        <f>C17+D17</f>
        <v>5290.2758999999996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9" si="0">ROUND(C19*19%,2)</f>
        <v>0</v>
      </c>
      <c r="E19" s="111">
        <f t="shared" ref="E19:E29" si="1">C19+D19</f>
        <v>0</v>
      </c>
      <c r="J19" s="90"/>
    </row>
    <row r="20" spans="1:10" ht="12.75" customHeight="1" x14ac:dyDescent="0.2">
      <c r="A20" s="107" t="s">
        <v>174</v>
      </c>
      <c r="B20" s="8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3.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2.75" customHeight="1" x14ac:dyDescent="0.2">
      <c r="A29" s="107" t="s">
        <v>199</v>
      </c>
      <c r="B29" s="88" t="s">
        <v>192</v>
      </c>
      <c r="C29" s="111"/>
      <c r="D29" s="115">
        <f t="shared" si="0"/>
        <v>0</v>
      </c>
      <c r="E29" s="111">
        <f t="shared" si="1"/>
        <v>0</v>
      </c>
      <c r="J29" s="90"/>
    </row>
    <row r="30" spans="1:10" x14ac:dyDescent="0.2">
      <c r="A30" s="329" t="s">
        <v>132</v>
      </c>
      <c r="B30" s="330"/>
      <c r="C30" s="114">
        <f>C17+C16+C15+C14</f>
        <v>4445.6099999999997</v>
      </c>
      <c r="D30" s="114">
        <f t="shared" ref="D30:E30" si="2">D17+D16+D15+D14</f>
        <v>844.66589999999997</v>
      </c>
      <c r="E30" s="114">
        <f t="shared" si="2"/>
        <v>5290.2758999999996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4445.6099999999997</v>
      </c>
      <c r="D38" s="117">
        <f>D30+D32+D37</f>
        <v>844.66589999999997</v>
      </c>
      <c r="E38" s="117">
        <f>E30+E32+E37</f>
        <v>5290.2758999999996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31" zoomScale="115" zoomScaleSheetLayoutView="115" workbookViewId="0">
      <selection activeCell="B38" sqref="B38"/>
    </sheetView>
  </sheetViews>
  <sheetFormatPr defaultRowHeight="12.75" x14ac:dyDescent="0.2"/>
  <cols>
    <col min="1" max="1" width="11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276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3171.97</v>
      </c>
      <c r="D17" s="110">
        <f>C17*19%</f>
        <v>602.67430000000002</v>
      </c>
      <c r="E17" s="110">
        <f>C17+D17</f>
        <v>3774.6442999999999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252"/>
      <c r="D26" s="243"/>
      <c r="E26" s="252"/>
      <c r="J26" s="90"/>
    </row>
    <row r="27" spans="1:10" ht="12.75" customHeight="1" x14ac:dyDescent="0.2">
      <c r="A27" s="107" t="s">
        <v>181</v>
      </c>
      <c r="B27" s="138" t="s">
        <v>210</v>
      </c>
      <c r="C27" s="252"/>
      <c r="D27" s="243"/>
      <c r="E27" s="252"/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3171.97</v>
      </c>
      <c r="D29" s="114">
        <f t="shared" ref="D29:E29" si="2">D17+D16+D15+D14</f>
        <v>602.67430000000002</v>
      </c>
      <c r="E29" s="114">
        <f t="shared" si="2"/>
        <v>3774.6442999999999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3171.97</v>
      </c>
      <c r="D37" s="117">
        <f>D29+D31+D36</f>
        <v>602.67430000000002</v>
      </c>
      <c r="E37" s="117">
        <f>E29+E31+E36</f>
        <v>3774.6442999999999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34" zoomScale="115" zoomScaleSheetLayoutView="115" workbookViewId="0">
      <selection activeCell="B38" sqref="B38"/>
    </sheetView>
  </sheetViews>
  <sheetFormatPr defaultRowHeight="12.75" x14ac:dyDescent="0.2"/>
  <cols>
    <col min="1" max="1" width="10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.75" customHeight="1" x14ac:dyDescent="0.2">
      <c r="A5" s="323" t="s">
        <v>277</v>
      </c>
      <c r="B5" s="324"/>
      <c r="C5" s="324"/>
      <c r="D5" s="324"/>
      <c r="E5" s="324"/>
      <c r="F5" s="143"/>
      <c r="G5" s="143"/>
      <c r="J5" s="90">
        <v>540000</v>
      </c>
    </row>
    <row r="6" spans="1:10" ht="15.75" customHeight="1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5359.14</v>
      </c>
      <c r="D17" s="110">
        <f>C17*19%</f>
        <v>1018.2366000000001</v>
      </c>
      <c r="E17" s="110">
        <f>C17+D17</f>
        <v>6377.3766000000005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5359.14</v>
      </c>
      <c r="D29" s="114">
        <f t="shared" ref="D29:E29" si="2">D17+D16+D15+D14</f>
        <v>1018.2366000000001</v>
      </c>
      <c r="E29" s="114">
        <f t="shared" si="2"/>
        <v>6377.3766000000005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150" t="s">
        <v>95</v>
      </c>
      <c r="C32" s="151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5359.14</v>
      </c>
      <c r="D37" s="117">
        <f>D29+D31+D36</f>
        <v>1018.2366000000001</v>
      </c>
      <c r="E37" s="117">
        <f>E29+E31+E36</f>
        <v>6377.3766000000005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28" zoomScale="115" zoomScaleSheetLayoutView="115" workbookViewId="0">
      <selection activeCell="B38" sqref="B38"/>
    </sheetView>
  </sheetViews>
  <sheetFormatPr defaultRowHeight="12.75" x14ac:dyDescent="0.2"/>
  <cols>
    <col min="1" max="1" width="10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278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3348.97</v>
      </c>
      <c r="D17" s="110">
        <f>C17*19%</f>
        <v>636.30430000000001</v>
      </c>
      <c r="E17" s="110">
        <f>C17+D17</f>
        <v>3985.2743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3.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3.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3.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3.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3348.97</v>
      </c>
      <c r="D29" s="114">
        <f t="shared" ref="D29:E29" si="2">D17+D16+D15+D14</f>
        <v>636.30430000000001</v>
      </c>
      <c r="E29" s="114">
        <f t="shared" si="2"/>
        <v>3985.2743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3348.97</v>
      </c>
      <c r="D37" s="117">
        <f>D29+D31+D36</f>
        <v>636.30430000000001</v>
      </c>
      <c r="E37" s="117">
        <f>E29+E31+E36</f>
        <v>3985.2743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6"/>
  <sheetViews>
    <sheetView view="pageBreakPreview" topLeftCell="A22" zoomScale="115" zoomScaleSheetLayoutView="115" workbookViewId="0">
      <selection activeCell="B40" sqref="B40"/>
    </sheetView>
  </sheetViews>
  <sheetFormatPr defaultRowHeight="12.75" x14ac:dyDescent="0.2"/>
  <cols>
    <col min="1" max="1" width="10.140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279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6096.08</v>
      </c>
      <c r="D17" s="110">
        <f>C17*19%</f>
        <v>1158.2552000000001</v>
      </c>
      <c r="E17" s="110">
        <f>C17+D17</f>
        <v>7254.3351999999995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0" si="0">ROUND(C19*19%,2)</f>
        <v>0</v>
      </c>
      <c r="E19" s="111">
        <f t="shared" ref="E19:E30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191</v>
      </c>
      <c r="C24" s="252"/>
      <c r="D24" s="243">
        <v>0</v>
      </c>
      <c r="E24" s="252">
        <v>0</v>
      </c>
      <c r="J24" s="90"/>
    </row>
    <row r="25" spans="1:10" ht="12.75" customHeight="1" x14ac:dyDescent="0.2">
      <c r="A25" s="107" t="s">
        <v>179</v>
      </c>
      <c r="B25" s="138" t="s">
        <v>190</v>
      </c>
      <c r="C25" s="252"/>
      <c r="D25" s="243">
        <v>0</v>
      </c>
      <c r="E25" s="252">
        <v>0</v>
      </c>
      <c r="J25" s="90"/>
    </row>
    <row r="26" spans="1:10" ht="12.75" customHeight="1" x14ac:dyDescent="0.2">
      <c r="A26" s="107" t="s">
        <v>180</v>
      </c>
      <c r="B26" s="138" t="s">
        <v>191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300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301</v>
      </c>
      <c r="C28" s="251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210</v>
      </c>
      <c r="C29" s="252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138" t="s">
        <v>211</v>
      </c>
      <c r="C30" s="111"/>
      <c r="D30" s="115">
        <f t="shared" si="0"/>
        <v>0</v>
      </c>
      <c r="E30" s="111">
        <f t="shared" si="1"/>
        <v>0</v>
      </c>
      <c r="J30" s="90"/>
    </row>
    <row r="31" spans="1:10" x14ac:dyDescent="0.2">
      <c r="A31" s="329" t="s">
        <v>132</v>
      </c>
      <c r="B31" s="330"/>
      <c r="C31" s="114">
        <f>C17+C16+C15+C14</f>
        <v>6096.08</v>
      </c>
      <c r="D31" s="114">
        <f t="shared" ref="D31:E31" si="2">D17+D16+D15+D14</f>
        <v>1158.2552000000001</v>
      </c>
      <c r="E31" s="114">
        <f t="shared" si="2"/>
        <v>7254.3351999999995</v>
      </c>
      <c r="J31" s="90">
        <v>37665</v>
      </c>
    </row>
    <row r="32" spans="1:10" s="47" customFormat="1" ht="14.25" customHeight="1" x14ac:dyDescent="0.2">
      <c r="A32" s="52" t="s">
        <v>33</v>
      </c>
      <c r="B32" s="46" t="s">
        <v>130</v>
      </c>
      <c r="C32" s="115">
        <v>0</v>
      </c>
      <c r="D32" s="115">
        <f>ROUND(C32*19%,2)</f>
        <v>0</v>
      </c>
      <c r="E32" s="115">
        <f>C32+D32</f>
        <v>0</v>
      </c>
      <c r="J32" s="133">
        <v>2000</v>
      </c>
    </row>
    <row r="33" spans="1:10" s="51" customFormat="1" x14ac:dyDescent="0.2">
      <c r="A33" s="331" t="s">
        <v>131</v>
      </c>
      <c r="B33" s="331"/>
      <c r="C33" s="116">
        <f>SUM(C32)</f>
        <v>0</v>
      </c>
      <c r="D33" s="116">
        <f>SUM(D32)</f>
        <v>0</v>
      </c>
      <c r="E33" s="116">
        <f>SUM(E32)</f>
        <v>0</v>
      </c>
      <c r="J33" s="106">
        <v>6320</v>
      </c>
    </row>
    <row r="34" spans="1:10" s="50" customFormat="1" ht="27.75" customHeight="1" x14ac:dyDescent="0.2">
      <c r="A34" s="48" t="s">
        <v>34</v>
      </c>
      <c r="B34" s="49" t="s">
        <v>95</v>
      </c>
      <c r="C34" s="115">
        <v>0</v>
      </c>
      <c r="D34" s="113">
        <f>ROUND(C34*19%,2)</f>
        <v>0</v>
      </c>
      <c r="E34" s="113">
        <f>C34+D34</f>
        <v>0</v>
      </c>
      <c r="J34" s="134">
        <f>SUM(J4:J33)</f>
        <v>937153</v>
      </c>
    </row>
    <row r="35" spans="1:10" s="50" customFormat="1" ht="24.75" customHeight="1" x14ac:dyDescent="0.2">
      <c r="A35" s="48" t="s">
        <v>35</v>
      </c>
      <c r="B35" s="49" t="s">
        <v>96</v>
      </c>
      <c r="C35" s="115">
        <v>0</v>
      </c>
      <c r="D35" s="113">
        <f>ROUND(C35*19%,2)</f>
        <v>0</v>
      </c>
      <c r="E35" s="115">
        <v>0</v>
      </c>
    </row>
    <row r="36" spans="1:10" s="50" customFormat="1" ht="17.25" customHeight="1" x14ac:dyDescent="0.2">
      <c r="A36" s="48" t="s">
        <v>36</v>
      </c>
      <c r="B36" s="49" t="s">
        <v>3</v>
      </c>
      <c r="C36" s="115">
        <v>0</v>
      </c>
      <c r="D36" s="113">
        <f>ROUND(C36*19%,2)</f>
        <v>0</v>
      </c>
      <c r="E36" s="113">
        <f>C36+D36</f>
        <v>0</v>
      </c>
    </row>
    <row r="37" spans="1:10" s="50" customFormat="1" ht="20.25" customHeight="1" x14ac:dyDescent="0.2">
      <c r="A37" s="48" t="s">
        <v>37</v>
      </c>
      <c r="B37" s="49" t="s">
        <v>38</v>
      </c>
      <c r="C37" s="115">
        <v>0</v>
      </c>
      <c r="D37" s="113">
        <f>ROUND(C37*19%,2)</f>
        <v>0</v>
      </c>
      <c r="E37" s="115">
        <v>0</v>
      </c>
    </row>
    <row r="38" spans="1:10" s="51" customFormat="1" ht="13.5" thickBot="1" x14ac:dyDescent="0.25">
      <c r="A38" s="326" t="s">
        <v>133</v>
      </c>
      <c r="B38" s="326"/>
      <c r="C38" s="136">
        <f>SUM(C34:C37)</f>
        <v>0</v>
      </c>
      <c r="D38" s="136">
        <f>SUM(D34:D37)</f>
        <v>0</v>
      </c>
      <c r="E38" s="136">
        <f>SUM(E34:E37)</f>
        <v>0</v>
      </c>
    </row>
    <row r="39" spans="1:10" ht="16.5" thickBot="1" x14ac:dyDescent="0.3">
      <c r="A39" s="327" t="s">
        <v>134</v>
      </c>
      <c r="B39" s="327"/>
      <c r="C39" s="117">
        <f>C31+C33+C38</f>
        <v>6096.08</v>
      </c>
      <c r="D39" s="117">
        <f>D31+D33+D38</f>
        <v>1158.2552000000001</v>
      </c>
      <c r="E39" s="117">
        <f>E31+E33+E38</f>
        <v>7254.3351999999995</v>
      </c>
    </row>
    <row r="40" spans="1:10" ht="15.75" x14ac:dyDescent="0.25">
      <c r="A40" s="146"/>
      <c r="B40" s="173" t="s">
        <v>341</v>
      </c>
      <c r="C40" s="12"/>
      <c r="D40" s="12"/>
      <c r="E40" s="12"/>
    </row>
    <row r="42" spans="1:10" x14ac:dyDescent="0.2">
      <c r="B42" t="s">
        <v>228</v>
      </c>
      <c r="D42" t="s">
        <v>55</v>
      </c>
    </row>
    <row r="43" spans="1:10" x14ac:dyDescent="0.2">
      <c r="B43" s="104"/>
      <c r="C43" s="30"/>
      <c r="D43" s="277" t="s">
        <v>222</v>
      </c>
      <c r="E43" s="277"/>
    </row>
    <row r="44" spans="1:10" x14ac:dyDescent="0.2">
      <c r="B44" s="30"/>
      <c r="C44" s="13"/>
    </row>
    <row r="45" spans="1:10" x14ac:dyDescent="0.2">
      <c r="B45" t="s">
        <v>165</v>
      </c>
      <c r="C45" s="30" t="s">
        <v>207</v>
      </c>
      <c r="D45" t="s">
        <v>291</v>
      </c>
    </row>
    <row r="46" spans="1:10" ht="12" customHeight="1" x14ac:dyDescent="0.2">
      <c r="B46" s="147" t="s">
        <v>173</v>
      </c>
      <c r="D46" t="s">
        <v>292</v>
      </c>
    </row>
  </sheetData>
  <sheetProtection selectLockedCells="1" selectUnlockedCells="1"/>
  <mergeCells count="13">
    <mergeCell ref="D43:E43"/>
    <mergeCell ref="A2:B2"/>
    <mergeCell ref="A3:E3"/>
    <mergeCell ref="A5:E5"/>
    <mergeCell ref="A6:E6"/>
    <mergeCell ref="A8:E8"/>
    <mergeCell ref="A38:B38"/>
    <mergeCell ref="A39:B39"/>
    <mergeCell ref="A9:A10"/>
    <mergeCell ref="B9:B10"/>
    <mergeCell ref="A12:E12"/>
    <mergeCell ref="A31:B31"/>
    <mergeCell ref="A33:B33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6"/>
  <sheetViews>
    <sheetView view="pageBreakPreview" topLeftCell="A22" zoomScale="115" zoomScaleSheetLayoutView="115" workbookViewId="0">
      <selection activeCell="B40" sqref="B40"/>
    </sheetView>
  </sheetViews>
  <sheetFormatPr defaultRowHeight="12.75" x14ac:dyDescent="0.2"/>
  <cols>
    <col min="1" max="1" width="10.71093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280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10843.37</v>
      </c>
      <c r="D17" s="110">
        <f>C17*19%</f>
        <v>2060.2403000000004</v>
      </c>
      <c r="E17" s="110">
        <f>C17+D17</f>
        <v>12903.6103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0" si="0">ROUND(C19*19%,2)</f>
        <v>0</v>
      </c>
      <c r="E19" s="111">
        <f t="shared" ref="E19:E30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252"/>
      <c r="D25" s="243">
        <v>0</v>
      </c>
      <c r="E25" s="252"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252"/>
      <c r="D26" s="243">
        <v>0</v>
      </c>
      <c r="E26" s="252"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298</v>
      </c>
      <c r="C29" s="252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138" t="s">
        <v>299</v>
      </c>
      <c r="C30" s="111"/>
      <c r="D30" s="115">
        <f t="shared" si="0"/>
        <v>0</v>
      </c>
      <c r="E30" s="111">
        <f t="shared" si="1"/>
        <v>0</v>
      </c>
      <c r="J30" s="90"/>
    </row>
    <row r="31" spans="1:10" x14ac:dyDescent="0.2">
      <c r="A31" s="329" t="s">
        <v>132</v>
      </c>
      <c r="B31" s="330"/>
      <c r="C31" s="114">
        <f>C17+C16+C15+C14</f>
        <v>10843.37</v>
      </c>
      <c r="D31" s="114">
        <f t="shared" ref="D31:E31" si="2">D17+D16+D15+D14</f>
        <v>2060.2403000000004</v>
      </c>
      <c r="E31" s="114">
        <f t="shared" si="2"/>
        <v>12903.6103</v>
      </c>
      <c r="J31" s="90">
        <v>37665</v>
      </c>
    </row>
    <row r="32" spans="1:10" s="47" customFormat="1" ht="14.25" customHeight="1" x14ac:dyDescent="0.2">
      <c r="A32" s="52" t="s">
        <v>33</v>
      </c>
      <c r="B32" s="46" t="s">
        <v>130</v>
      </c>
      <c r="C32" s="115">
        <v>0</v>
      </c>
      <c r="D32" s="115">
        <f>ROUND(C32*19%,2)</f>
        <v>0</v>
      </c>
      <c r="E32" s="115">
        <f>C32+D32</f>
        <v>0</v>
      </c>
      <c r="J32" s="133">
        <v>2000</v>
      </c>
    </row>
    <row r="33" spans="1:10" s="51" customFormat="1" x14ac:dyDescent="0.2">
      <c r="A33" s="331" t="s">
        <v>131</v>
      </c>
      <c r="B33" s="331"/>
      <c r="C33" s="116">
        <f>SUM(C32)</f>
        <v>0</v>
      </c>
      <c r="D33" s="116">
        <f>SUM(D32)</f>
        <v>0</v>
      </c>
      <c r="E33" s="116">
        <f>SUM(E32)</f>
        <v>0</v>
      </c>
      <c r="J33" s="106">
        <v>6320</v>
      </c>
    </row>
    <row r="34" spans="1:10" s="50" customFormat="1" ht="27.75" customHeight="1" x14ac:dyDescent="0.2">
      <c r="A34" s="48" t="s">
        <v>34</v>
      </c>
      <c r="B34" s="49" t="s">
        <v>95</v>
      </c>
      <c r="C34" s="115">
        <v>0</v>
      </c>
      <c r="D34" s="113">
        <f>ROUND(C34*19%,2)</f>
        <v>0</v>
      </c>
      <c r="E34" s="113">
        <f>C34+D34</f>
        <v>0</v>
      </c>
      <c r="J34" s="134">
        <f>SUM(J4:J33)</f>
        <v>937153</v>
      </c>
    </row>
    <row r="35" spans="1:10" s="50" customFormat="1" ht="24.75" customHeight="1" x14ac:dyDescent="0.2">
      <c r="A35" s="48" t="s">
        <v>35</v>
      </c>
      <c r="B35" s="49" t="s">
        <v>96</v>
      </c>
      <c r="C35" s="115">
        <v>0</v>
      </c>
      <c r="D35" s="113">
        <f>ROUND(C35*19%,2)</f>
        <v>0</v>
      </c>
      <c r="E35" s="115">
        <v>0</v>
      </c>
    </row>
    <row r="36" spans="1:10" s="50" customFormat="1" ht="17.25" customHeight="1" x14ac:dyDescent="0.2">
      <c r="A36" s="48" t="s">
        <v>36</v>
      </c>
      <c r="B36" s="49" t="s">
        <v>3</v>
      </c>
      <c r="C36" s="115">
        <v>0</v>
      </c>
      <c r="D36" s="113">
        <f>ROUND(C36*19%,2)</f>
        <v>0</v>
      </c>
      <c r="E36" s="113">
        <f>C36+D36</f>
        <v>0</v>
      </c>
    </row>
    <row r="37" spans="1:10" s="50" customFormat="1" ht="20.25" customHeight="1" x14ac:dyDescent="0.2">
      <c r="A37" s="48" t="s">
        <v>37</v>
      </c>
      <c r="B37" s="49" t="s">
        <v>38</v>
      </c>
      <c r="C37" s="115">
        <v>0</v>
      </c>
      <c r="D37" s="113">
        <f>ROUND(C37*19%,2)</f>
        <v>0</v>
      </c>
      <c r="E37" s="115">
        <v>0</v>
      </c>
    </row>
    <row r="38" spans="1:10" s="51" customFormat="1" ht="13.5" thickBot="1" x14ac:dyDescent="0.25">
      <c r="A38" s="326" t="s">
        <v>133</v>
      </c>
      <c r="B38" s="326"/>
      <c r="C38" s="136">
        <f>SUM(C34:C37)</f>
        <v>0</v>
      </c>
      <c r="D38" s="136">
        <f>SUM(D34:D37)</f>
        <v>0</v>
      </c>
      <c r="E38" s="136">
        <f>SUM(E34:E37)</f>
        <v>0</v>
      </c>
    </row>
    <row r="39" spans="1:10" ht="16.5" thickBot="1" x14ac:dyDescent="0.3">
      <c r="A39" s="327" t="s">
        <v>134</v>
      </c>
      <c r="B39" s="327"/>
      <c r="C39" s="117">
        <f>C31+C33+C38</f>
        <v>10843.37</v>
      </c>
      <c r="D39" s="117">
        <f>D31+D33+D38</f>
        <v>2060.2403000000004</v>
      </c>
      <c r="E39" s="117">
        <f>E31+E33+E38</f>
        <v>12903.6103</v>
      </c>
    </row>
    <row r="40" spans="1:10" ht="15.75" x14ac:dyDescent="0.25">
      <c r="A40" s="146"/>
      <c r="B40" s="173" t="s">
        <v>341</v>
      </c>
      <c r="C40" s="12"/>
      <c r="D40" s="12"/>
      <c r="E40" s="12"/>
    </row>
    <row r="42" spans="1:10" x14ac:dyDescent="0.2">
      <c r="B42" t="s">
        <v>228</v>
      </c>
      <c r="D42" t="s">
        <v>55</v>
      </c>
    </row>
    <row r="43" spans="1:10" x14ac:dyDescent="0.2">
      <c r="B43" s="104"/>
      <c r="C43" s="30"/>
      <c r="D43" s="277" t="s">
        <v>222</v>
      </c>
      <c r="E43" s="277"/>
    </row>
    <row r="44" spans="1:10" x14ac:dyDescent="0.2">
      <c r="B44" s="30"/>
      <c r="C44" s="13"/>
    </row>
    <row r="45" spans="1:10" x14ac:dyDescent="0.2">
      <c r="B45" t="s">
        <v>165</v>
      </c>
      <c r="C45" s="30" t="s">
        <v>207</v>
      </c>
      <c r="D45" t="s">
        <v>291</v>
      </c>
    </row>
    <row r="46" spans="1:10" ht="12" customHeight="1" x14ac:dyDescent="0.2">
      <c r="B46" s="147" t="s">
        <v>173</v>
      </c>
      <c r="D46" t="s">
        <v>292</v>
      </c>
    </row>
  </sheetData>
  <sheetProtection selectLockedCells="1" selectUnlockedCells="1"/>
  <mergeCells count="13">
    <mergeCell ref="D43:E43"/>
    <mergeCell ref="A2:B2"/>
    <mergeCell ref="A3:E3"/>
    <mergeCell ref="A5:E5"/>
    <mergeCell ref="A6:E6"/>
    <mergeCell ref="A8:E8"/>
    <mergeCell ref="A38:B38"/>
    <mergeCell ref="A39:B39"/>
    <mergeCell ref="A9:A10"/>
    <mergeCell ref="B9:B10"/>
    <mergeCell ref="A12:E12"/>
    <mergeCell ref="A31:B31"/>
    <mergeCell ref="A33:B33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25" zoomScale="115" zoomScaleSheetLayoutView="115" workbookViewId="0">
      <selection activeCell="B39" sqref="B39"/>
    </sheetView>
  </sheetViews>
  <sheetFormatPr defaultRowHeight="12.75" x14ac:dyDescent="0.2"/>
  <cols>
    <col min="1" max="1" width="11.140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238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11085.27</v>
      </c>
      <c r="D17" s="110">
        <f>C17*19%</f>
        <v>2106.2013000000002</v>
      </c>
      <c r="E17" s="110">
        <f>C17+D17</f>
        <v>13191.471300000001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9" si="0">ROUND(C19*19%,2)</f>
        <v>0</v>
      </c>
      <c r="E19" s="111">
        <f t="shared" ref="E19:E29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298</v>
      </c>
      <c r="C29" s="111"/>
      <c r="D29" s="115">
        <f t="shared" si="0"/>
        <v>0</v>
      </c>
      <c r="E29" s="111">
        <f t="shared" si="1"/>
        <v>0</v>
      </c>
      <c r="J29" s="90"/>
    </row>
    <row r="30" spans="1:10" x14ac:dyDescent="0.2">
      <c r="A30" s="329" t="s">
        <v>132</v>
      </c>
      <c r="B30" s="330"/>
      <c r="C30" s="114">
        <f>C17+C16+C15+C14</f>
        <v>11085.27</v>
      </c>
      <c r="D30" s="114">
        <f t="shared" ref="D30:E30" si="2">D17+D16+D15+D14</f>
        <v>2106.2013000000002</v>
      </c>
      <c r="E30" s="114">
        <f t="shared" si="2"/>
        <v>13191.471300000001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11085.27</v>
      </c>
      <c r="D38" s="117">
        <f>D30+D32+D37</f>
        <v>2106.2013000000002</v>
      </c>
      <c r="E38" s="117">
        <f>E30+E32+E37</f>
        <v>13191.471300000001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G30"/>
  <sheetViews>
    <sheetView view="pageBreakPreview" zoomScaleSheetLayoutView="100" workbookViewId="0">
      <selection activeCell="B19" sqref="B19"/>
    </sheetView>
  </sheetViews>
  <sheetFormatPr defaultRowHeight="12.75" x14ac:dyDescent="0.2"/>
  <cols>
    <col min="1" max="1" width="11.85546875" customWidth="1"/>
    <col min="2" max="2" width="55.140625" customWidth="1"/>
    <col min="3" max="3" width="11.7109375" customWidth="1"/>
    <col min="4" max="4" width="10" customWidth="1"/>
    <col min="5" max="5" width="12.42578125" customWidth="1"/>
  </cols>
  <sheetData>
    <row r="1" spans="1:7" x14ac:dyDescent="0.2">
      <c r="A1" s="172" t="s">
        <v>208</v>
      </c>
      <c r="B1" s="172" t="s">
        <v>220</v>
      </c>
    </row>
    <row r="2" spans="1:7" x14ac:dyDescent="0.2">
      <c r="A2" s="283" t="s">
        <v>221</v>
      </c>
      <c r="B2" s="283"/>
      <c r="C2" s="98"/>
    </row>
    <row r="3" spans="1:7" ht="24.75" customHeight="1" x14ac:dyDescent="0.2">
      <c r="A3" s="284" t="s">
        <v>226</v>
      </c>
      <c r="B3" s="284"/>
      <c r="C3" s="284"/>
      <c r="D3" s="284"/>
      <c r="E3" s="284"/>
    </row>
    <row r="4" spans="1:7" x14ac:dyDescent="0.2">
      <c r="A4" s="2"/>
      <c r="B4" s="1"/>
      <c r="C4" s="1"/>
    </row>
    <row r="6" spans="1:7" x14ac:dyDescent="0.2">
      <c r="A6" s="296" t="s">
        <v>145</v>
      </c>
      <c r="B6" s="296"/>
      <c r="C6" s="296"/>
      <c r="D6" s="296"/>
      <c r="E6" s="296"/>
    </row>
    <row r="7" spans="1:7" x14ac:dyDescent="0.2">
      <c r="A7" s="3"/>
      <c r="B7" s="4"/>
      <c r="C7" s="4"/>
    </row>
    <row r="8" spans="1:7" x14ac:dyDescent="0.2">
      <c r="A8" s="3"/>
      <c r="B8" s="4"/>
      <c r="C8" s="4"/>
    </row>
    <row r="9" spans="1:7" ht="13.5" thickBot="1" x14ac:dyDescent="0.25">
      <c r="A9" s="297"/>
      <c r="B9" s="298"/>
      <c r="C9" s="298"/>
      <c r="D9" s="298"/>
      <c r="E9" s="298"/>
    </row>
    <row r="10" spans="1:7" ht="25.5" customHeight="1" thickBot="1" x14ac:dyDescent="0.25">
      <c r="A10" s="294" t="s">
        <v>0</v>
      </c>
      <c r="B10" s="295" t="s">
        <v>1</v>
      </c>
      <c r="C10" s="28" t="s">
        <v>102</v>
      </c>
      <c r="D10" s="5" t="s">
        <v>2</v>
      </c>
      <c r="E10" s="29" t="s">
        <v>101</v>
      </c>
      <c r="G10" s="16" t="s">
        <v>56</v>
      </c>
    </row>
    <row r="11" spans="1:7" x14ac:dyDescent="0.2">
      <c r="A11" s="294"/>
      <c r="B11" s="295"/>
      <c r="C11" s="6" t="s">
        <v>75</v>
      </c>
      <c r="D11" s="6" t="s">
        <v>75</v>
      </c>
      <c r="E11" s="6" t="s">
        <v>75</v>
      </c>
      <c r="G11" s="14">
        <v>4.47</v>
      </c>
    </row>
    <row r="12" spans="1:7" ht="13.5" thickBot="1" x14ac:dyDescent="0.25">
      <c r="A12" s="7">
        <v>1</v>
      </c>
      <c r="B12" s="8">
        <v>2</v>
      </c>
      <c r="C12" s="9">
        <v>3</v>
      </c>
      <c r="D12" s="9">
        <v>4</v>
      </c>
      <c r="E12" s="9">
        <v>5</v>
      </c>
    </row>
    <row r="13" spans="1:7" ht="12.75" customHeight="1" x14ac:dyDescent="0.2">
      <c r="A13" s="299"/>
      <c r="B13" s="299"/>
      <c r="C13" s="299"/>
      <c r="D13" s="299"/>
      <c r="E13" s="299"/>
    </row>
    <row r="14" spans="1:7" ht="17.25" customHeight="1" x14ac:dyDescent="0.2">
      <c r="A14" s="10">
        <v>1</v>
      </c>
      <c r="B14" s="15" t="s">
        <v>57</v>
      </c>
      <c r="C14" s="123">
        <f>0/1000</f>
        <v>0</v>
      </c>
      <c r="D14" s="119">
        <f>(C14*19%)</f>
        <v>0</v>
      </c>
      <c r="E14" s="119">
        <f>C14+D14</f>
        <v>0</v>
      </c>
      <c r="G14">
        <v>10173.043</v>
      </c>
    </row>
    <row r="15" spans="1:7" ht="14.25" customHeight="1" x14ac:dyDescent="0.2">
      <c r="A15" s="23">
        <v>2</v>
      </c>
      <c r="B15" s="15" t="s">
        <v>58</v>
      </c>
      <c r="C15" s="123">
        <v>0</v>
      </c>
      <c r="D15" s="119">
        <f>(C15*19%)</f>
        <v>0</v>
      </c>
      <c r="E15" s="119">
        <f>C15+D15</f>
        <v>0</v>
      </c>
    </row>
    <row r="16" spans="1:7" ht="27.75" customHeight="1" x14ac:dyDescent="0.2">
      <c r="A16" s="103">
        <v>3</v>
      </c>
      <c r="B16" s="102" t="s">
        <v>59</v>
      </c>
      <c r="C16" s="118">
        <v>0</v>
      </c>
      <c r="D16" s="119">
        <f>ROUND(C16*19%,3)</f>
        <v>0</v>
      </c>
      <c r="E16" s="120">
        <f>C16+D16</f>
        <v>0</v>
      </c>
    </row>
    <row r="17" spans="1:5" ht="33.75" customHeight="1" thickBot="1" x14ac:dyDescent="0.25">
      <c r="A17" s="23">
        <v>4</v>
      </c>
      <c r="B17" s="24" t="s">
        <v>147</v>
      </c>
      <c r="C17" s="118">
        <v>0</v>
      </c>
      <c r="D17" s="119">
        <f>(C17*19%)/1000</f>
        <v>0</v>
      </c>
      <c r="E17" s="119">
        <f>C17+D17</f>
        <v>0</v>
      </c>
    </row>
    <row r="18" spans="1:5" ht="15.75" thickBot="1" x14ac:dyDescent="0.3">
      <c r="A18" s="292" t="s">
        <v>68</v>
      </c>
      <c r="B18" s="293"/>
      <c r="C18" s="122">
        <f>SUM(C14:C17)</f>
        <v>0</v>
      </c>
      <c r="D18" s="122">
        <f>SUM(D14:D17)</f>
        <v>0</v>
      </c>
      <c r="E18" s="122">
        <f>SUM(E14:E17)</f>
        <v>0</v>
      </c>
    </row>
    <row r="19" spans="1:5" ht="15.75" x14ac:dyDescent="0.25">
      <c r="A19" s="11"/>
      <c r="B19" s="173" t="s">
        <v>341</v>
      </c>
      <c r="C19" s="12"/>
      <c r="D19" s="12"/>
      <c r="E19" s="12"/>
    </row>
    <row r="21" spans="1:5" x14ac:dyDescent="0.2">
      <c r="B21" t="s">
        <v>225</v>
      </c>
      <c r="D21" t="s">
        <v>55</v>
      </c>
    </row>
    <row r="22" spans="1:5" x14ac:dyDescent="0.2">
      <c r="B22" s="104"/>
      <c r="C22" s="30"/>
      <c r="D22" s="277" t="s">
        <v>222</v>
      </c>
      <c r="E22" s="277"/>
    </row>
    <row r="23" spans="1:5" ht="15" customHeight="1" x14ac:dyDescent="0.2">
      <c r="B23" s="30"/>
      <c r="C23" s="13"/>
    </row>
    <row r="24" spans="1:5" x14ac:dyDescent="0.2">
      <c r="B24" t="s">
        <v>165</v>
      </c>
      <c r="C24" s="30" t="s">
        <v>207</v>
      </c>
      <c r="D24" t="s">
        <v>291</v>
      </c>
    </row>
    <row r="25" spans="1:5" x14ac:dyDescent="0.2">
      <c r="B25" s="147" t="s">
        <v>173</v>
      </c>
      <c r="D25" t="s">
        <v>292</v>
      </c>
    </row>
    <row r="30" spans="1:5" x14ac:dyDescent="0.2">
      <c r="B30" s="18"/>
    </row>
  </sheetData>
  <sheetProtection selectLockedCells="1" selectUnlockedCells="1"/>
  <mergeCells count="9">
    <mergeCell ref="D22:E22"/>
    <mergeCell ref="A2:B2"/>
    <mergeCell ref="A18:B18"/>
    <mergeCell ref="A10:A11"/>
    <mergeCell ref="B10:B11"/>
    <mergeCell ref="A3:E3"/>
    <mergeCell ref="A6:E6"/>
    <mergeCell ref="A9:E9"/>
    <mergeCell ref="A13:E13"/>
  </mergeCells>
  <phoneticPr fontId="9" type="noConversion"/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8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27" zoomScale="115" zoomScaleSheetLayoutView="115" workbookViewId="0">
      <selection activeCell="B39" sqref="B39"/>
    </sheetView>
  </sheetViews>
  <sheetFormatPr defaultRowHeight="12.75" x14ac:dyDescent="0.2"/>
  <cols>
    <col min="1" max="1" width="11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239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3543.02</v>
      </c>
      <c r="D17" s="110">
        <f>C17*19%</f>
        <v>673.17380000000003</v>
      </c>
      <c r="E17" s="110">
        <f>C17+D17</f>
        <v>4216.1938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9" si="0">ROUND(C19*19%,2)</f>
        <v>0</v>
      </c>
      <c r="E19" s="111">
        <f t="shared" ref="E19:E29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192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210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2.75" customHeight="1" x14ac:dyDescent="0.2">
      <c r="A29" s="107" t="s">
        <v>199</v>
      </c>
      <c r="B29" s="138" t="s">
        <v>211</v>
      </c>
      <c r="C29" s="111"/>
      <c r="D29" s="115">
        <f t="shared" si="0"/>
        <v>0</v>
      </c>
      <c r="E29" s="111">
        <f t="shared" si="1"/>
        <v>0</v>
      </c>
      <c r="J29" s="90"/>
    </row>
    <row r="30" spans="1:10" x14ac:dyDescent="0.2">
      <c r="A30" s="329" t="s">
        <v>132</v>
      </c>
      <c r="B30" s="330"/>
      <c r="C30" s="114">
        <f>C17+C16+C15+C14</f>
        <v>3543.02</v>
      </c>
      <c r="D30" s="114">
        <f t="shared" ref="D30:E30" si="2">D17+D16+D15+D14</f>
        <v>673.17380000000003</v>
      </c>
      <c r="E30" s="114">
        <f t="shared" si="2"/>
        <v>4216.1938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3543.02</v>
      </c>
      <c r="D38" s="117">
        <f>D30+D32+D37</f>
        <v>673.17380000000003</v>
      </c>
      <c r="E38" s="117">
        <f>E30+E32+E37</f>
        <v>4216.1938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28" zoomScale="115" zoomScaleSheetLayoutView="115" workbookViewId="0">
      <selection activeCell="B38" sqref="B38"/>
    </sheetView>
  </sheetViews>
  <sheetFormatPr defaultRowHeight="12.75" x14ac:dyDescent="0.2"/>
  <cols>
    <col min="1" max="1" width="11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240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3383.08</v>
      </c>
      <c r="D17" s="110">
        <f>C17*19%</f>
        <v>642.78520000000003</v>
      </c>
      <c r="E17" s="110">
        <f>C17+D17</f>
        <v>4025.8652000000002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8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3383.08</v>
      </c>
      <c r="D29" s="114">
        <f t="shared" ref="D29:E29" si="2">D17+D16+D15+D14</f>
        <v>642.78520000000003</v>
      </c>
      <c r="E29" s="114">
        <f t="shared" si="2"/>
        <v>4025.8652000000002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3383.08</v>
      </c>
      <c r="D37" s="117">
        <f>D29+D31+D36</f>
        <v>642.78520000000003</v>
      </c>
      <c r="E37" s="117">
        <f>E29+E31+E36</f>
        <v>4025.8652000000002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25" zoomScale="115" zoomScaleSheetLayoutView="115" workbookViewId="0">
      <selection activeCell="B38" sqref="B38"/>
    </sheetView>
  </sheetViews>
  <sheetFormatPr defaultRowHeight="12.75" x14ac:dyDescent="0.2"/>
  <cols>
    <col min="1" max="1" width="11.140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241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6380.72</v>
      </c>
      <c r="D17" s="110">
        <f>C17*19%</f>
        <v>1212.3368</v>
      </c>
      <c r="E17" s="110">
        <f>C17+D17</f>
        <v>7593.0568000000003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7" si="0">ROUND(C19*19%,2)</f>
        <v>0</v>
      </c>
      <c r="E19" s="111">
        <f t="shared" ref="E19:E27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190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210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211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244" t="s">
        <v>297</v>
      </c>
      <c r="C28" s="149"/>
      <c r="D28" s="243">
        <v>0</v>
      </c>
      <c r="E28" s="149">
        <v>0</v>
      </c>
      <c r="J28" s="90"/>
    </row>
    <row r="29" spans="1:10" x14ac:dyDescent="0.2">
      <c r="A29" s="329" t="s">
        <v>132</v>
      </c>
      <c r="B29" s="330"/>
      <c r="C29" s="114">
        <f>C17+C16+C15+C14</f>
        <v>6380.72</v>
      </c>
      <c r="D29" s="114">
        <f t="shared" ref="D29:E29" si="2">D17+D16+D15+D14</f>
        <v>1212.3368</v>
      </c>
      <c r="E29" s="114">
        <f t="shared" si="2"/>
        <v>7593.0568000000003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6380.72</v>
      </c>
      <c r="D37" s="117">
        <f>D29+D31+D36</f>
        <v>1212.3368</v>
      </c>
      <c r="E37" s="117">
        <f>E29+E31+E36</f>
        <v>7593.0568000000003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9"/>
  <sheetViews>
    <sheetView view="pageBreakPreview" topLeftCell="A19" zoomScale="115" zoomScaleSheetLayoutView="115" workbookViewId="0">
      <selection activeCell="B43" sqref="B43"/>
    </sheetView>
  </sheetViews>
  <sheetFormatPr defaultRowHeight="12.75" x14ac:dyDescent="0.2"/>
  <cols>
    <col min="1" max="1" width="11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242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16431.91</v>
      </c>
      <c r="D17" s="110">
        <f>C17*19%</f>
        <v>3122.0628999999999</v>
      </c>
      <c r="E17" s="110">
        <f>C17+D17</f>
        <v>19553.972900000001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3" si="0">ROUND(C19*19%,2)</f>
        <v>0</v>
      </c>
      <c r="E19" s="111">
        <f t="shared" ref="E19:E33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190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210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211</v>
      </c>
      <c r="C27" s="252"/>
      <c r="D27" s="243"/>
      <c r="E27" s="252"/>
      <c r="J27" s="90"/>
    </row>
    <row r="28" spans="1:10" ht="12.75" customHeight="1" x14ac:dyDescent="0.2">
      <c r="A28" s="107" t="s">
        <v>182</v>
      </c>
      <c r="B28" s="257" t="s">
        <v>269</v>
      </c>
      <c r="C28" s="252"/>
      <c r="D28" s="243"/>
      <c r="E28" s="252"/>
      <c r="J28" s="90"/>
    </row>
    <row r="29" spans="1:10" ht="12.75" customHeight="1" x14ac:dyDescent="0.2">
      <c r="A29" s="107" t="s">
        <v>199</v>
      </c>
      <c r="B29" s="257" t="s">
        <v>270</v>
      </c>
      <c r="C29" s="252"/>
      <c r="D29" s="243"/>
      <c r="E29" s="252"/>
      <c r="J29" s="90"/>
    </row>
    <row r="30" spans="1:10" ht="12.75" customHeight="1" x14ac:dyDescent="0.2">
      <c r="A30" s="107" t="s">
        <v>200</v>
      </c>
      <c r="B30" s="258" t="s">
        <v>296</v>
      </c>
      <c r="C30" s="252"/>
      <c r="D30" s="243"/>
      <c r="E30" s="252"/>
      <c r="J30" s="90"/>
    </row>
    <row r="31" spans="1:10" ht="12.75" customHeight="1" x14ac:dyDescent="0.2">
      <c r="A31" s="107" t="s">
        <v>201</v>
      </c>
      <c r="B31" s="258" t="s">
        <v>294</v>
      </c>
      <c r="C31" s="252"/>
      <c r="D31" s="243"/>
      <c r="E31" s="252"/>
      <c r="J31" s="90"/>
    </row>
    <row r="32" spans="1:10" ht="12.75" customHeight="1" x14ac:dyDescent="0.2">
      <c r="A32" s="107" t="s">
        <v>202</v>
      </c>
      <c r="B32" s="258" t="s">
        <v>295</v>
      </c>
      <c r="C32" s="252"/>
      <c r="D32" s="243"/>
      <c r="E32" s="252"/>
      <c r="J32" s="90"/>
    </row>
    <row r="33" spans="1:10" ht="12.75" customHeight="1" x14ac:dyDescent="0.2">
      <c r="A33" s="107" t="s">
        <v>203</v>
      </c>
      <c r="B33" s="138" t="s">
        <v>271</v>
      </c>
      <c r="C33" s="111"/>
      <c r="D33" s="115">
        <f t="shared" si="0"/>
        <v>0</v>
      </c>
      <c r="E33" s="111">
        <f t="shared" si="1"/>
        <v>0</v>
      </c>
      <c r="J33" s="90"/>
    </row>
    <row r="34" spans="1:10" x14ac:dyDescent="0.2">
      <c r="A34" s="329" t="s">
        <v>132</v>
      </c>
      <c r="B34" s="330"/>
      <c r="C34" s="114">
        <f>C17+C16+C15+C14</f>
        <v>16431.91</v>
      </c>
      <c r="D34" s="114">
        <f t="shared" ref="D34:E34" si="2">D17+D16+D15+D14</f>
        <v>3122.0628999999999</v>
      </c>
      <c r="E34" s="114">
        <f t="shared" si="2"/>
        <v>19553.972900000001</v>
      </c>
      <c r="J34" s="90">
        <v>37665</v>
      </c>
    </row>
    <row r="35" spans="1:10" s="47" customFormat="1" ht="14.25" customHeight="1" x14ac:dyDescent="0.2">
      <c r="A35" s="52" t="s">
        <v>33</v>
      </c>
      <c r="B35" s="46" t="s">
        <v>130</v>
      </c>
      <c r="C35" s="115">
        <v>0</v>
      </c>
      <c r="D35" s="115">
        <f>ROUND(C35*19%,2)</f>
        <v>0</v>
      </c>
      <c r="E35" s="115">
        <f>C35+D35</f>
        <v>0</v>
      </c>
      <c r="J35" s="133">
        <v>2000</v>
      </c>
    </row>
    <row r="36" spans="1:10" s="51" customFormat="1" x14ac:dyDescent="0.2">
      <c r="A36" s="331" t="s">
        <v>131</v>
      </c>
      <c r="B36" s="331"/>
      <c r="C36" s="116">
        <f>SUM(C35)</f>
        <v>0</v>
      </c>
      <c r="D36" s="116">
        <f>SUM(D35)</f>
        <v>0</v>
      </c>
      <c r="E36" s="116">
        <f>SUM(E35)</f>
        <v>0</v>
      </c>
      <c r="J36" s="106">
        <v>6320</v>
      </c>
    </row>
    <row r="37" spans="1:10" s="50" customFormat="1" ht="15" customHeight="1" x14ac:dyDescent="0.2">
      <c r="A37" s="48" t="s">
        <v>34</v>
      </c>
      <c r="B37" s="49" t="s">
        <v>95</v>
      </c>
      <c r="C37" s="115">
        <v>0</v>
      </c>
      <c r="D37" s="113">
        <f>ROUND(C37*19%,2)</f>
        <v>0</v>
      </c>
      <c r="E37" s="113">
        <f>C37+D37</f>
        <v>0</v>
      </c>
      <c r="J37" s="134">
        <f>SUM(J4:J36)</f>
        <v>937153</v>
      </c>
    </row>
    <row r="38" spans="1:10" s="50" customFormat="1" ht="24.75" customHeight="1" x14ac:dyDescent="0.2">
      <c r="A38" s="48" t="s">
        <v>35</v>
      </c>
      <c r="B38" s="49" t="s">
        <v>96</v>
      </c>
      <c r="C38" s="115">
        <v>0</v>
      </c>
      <c r="D38" s="113">
        <f>ROUND(C38*19%,2)</f>
        <v>0</v>
      </c>
      <c r="E38" s="115">
        <v>0</v>
      </c>
    </row>
    <row r="39" spans="1:10" s="50" customFormat="1" ht="13.5" customHeight="1" x14ac:dyDescent="0.2">
      <c r="A39" s="48" t="s">
        <v>36</v>
      </c>
      <c r="B39" s="49" t="s">
        <v>3</v>
      </c>
      <c r="C39" s="115">
        <v>0</v>
      </c>
      <c r="D39" s="113">
        <f>ROUND(C39*19%,2)</f>
        <v>0</v>
      </c>
      <c r="E39" s="113">
        <f>C39+D39</f>
        <v>0</v>
      </c>
    </row>
    <row r="40" spans="1:10" s="50" customFormat="1" ht="16.5" customHeight="1" x14ac:dyDescent="0.2">
      <c r="A40" s="48" t="s">
        <v>37</v>
      </c>
      <c r="B40" s="49" t="s">
        <v>38</v>
      </c>
      <c r="C40" s="115">
        <v>0</v>
      </c>
      <c r="D40" s="113">
        <f>ROUND(C40*19%,2)</f>
        <v>0</v>
      </c>
      <c r="E40" s="115">
        <v>0</v>
      </c>
    </row>
    <row r="41" spans="1:10" s="51" customFormat="1" ht="13.5" thickBot="1" x14ac:dyDescent="0.25">
      <c r="A41" s="326" t="s">
        <v>133</v>
      </c>
      <c r="B41" s="326"/>
      <c r="C41" s="136">
        <f>SUM(C37:C40)</f>
        <v>0</v>
      </c>
      <c r="D41" s="136">
        <f>SUM(D37:D40)</f>
        <v>0</v>
      </c>
      <c r="E41" s="136">
        <f>SUM(E37:E40)</f>
        <v>0</v>
      </c>
    </row>
    <row r="42" spans="1:10" ht="16.5" thickBot="1" x14ac:dyDescent="0.3">
      <c r="A42" s="327" t="s">
        <v>134</v>
      </c>
      <c r="B42" s="327"/>
      <c r="C42" s="117">
        <f>C34+C36+C41</f>
        <v>16431.91</v>
      </c>
      <c r="D42" s="117">
        <f>D34+D36+D41</f>
        <v>3122.0628999999999</v>
      </c>
      <c r="E42" s="117">
        <f>E34+E36+E41</f>
        <v>19553.972900000001</v>
      </c>
    </row>
    <row r="43" spans="1:10" ht="15.75" x14ac:dyDescent="0.25">
      <c r="A43" s="146"/>
      <c r="B43" s="173" t="s">
        <v>341</v>
      </c>
      <c r="C43" s="12"/>
      <c r="D43" s="12"/>
      <c r="E43" s="12"/>
    </row>
    <row r="45" spans="1:10" x14ac:dyDescent="0.2">
      <c r="B45" t="s">
        <v>228</v>
      </c>
      <c r="D45" t="s">
        <v>55</v>
      </c>
    </row>
    <row r="46" spans="1:10" x14ac:dyDescent="0.2">
      <c r="B46" s="104"/>
      <c r="C46" s="30"/>
      <c r="D46" s="277" t="s">
        <v>222</v>
      </c>
      <c r="E46" s="277"/>
    </row>
    <row r="47" spans="1:10" x14ac:dyDescent="0.2">
      <c r="B47" s="30"/>
      <c r="C47" s="13"/>
    </row>
    <row r="48" spans="1:10" x14ac:dyDescent="0.2">
      <c r="B48" t="s">
        <v>165</v>
      </c>
      <c r="C48" s="30" t="s">
        <v>207</v>
      </c>
      <c r="D48" t="s">
        <v>291</v>
      </c>
    </row>
    <row r="49" spans="2:4" ht="12" customHeight="1" x14ac:dyDescent="0.2">
      <c r="B49" s="147" t="s">
        <v>173</v>
      </c>
      <c r="D49" t="s">
        <v>292</v>
      </c>
    </row>
  </sheetData>
  <sheetProtection selectLockedCells="1" selectUnlockedCells="1"/>
  <mergeCells count="13">
    <mergeCell ref="D46:E46"/>
    <mergeCell ref="A2:B2"/>
    <mergeCell ref="A3:E3"/>
    <mergeCell ref="A5:E5"/>
    <mergeCell ref="A6:E6"/>
    <mergeCell ref="A8:E8"/>
    <mergeCell ref="A41:B41"/>
    <mergeCell ref="A42:B42"/>
    <mergeCell ref="A9:A10"/>
    <mergeCell ref="B9:B10"/>
    <mergeCell ref="A12:E12"/>
    <mergeCell ref="A34:B34"/>
    <mergeCell ref="A36:B36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8"/>
  <sheetViews>
    <sheetView view="pageBreakPreview" topLeftCell="A22" zoomScale="115" zoomScaleSheetLayoutView="115" workbookViewId="0">
      <selection activeCell="B42" sqref="B42"/>
    </sheetView>
  </sheetViews>
  <sheetFormatPr defaultRowHeight="12.75" x14ac:dyDescent="0.2"/>
  <cols>
    <col min="1" max="1" width="10.71093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289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6551.91</v>
      </c>
      <c r="D17" s="110">
        <f>C17*19%</f>
        <v>1244.8629000000001</v>
      </c>
      <c r="E17" s="110">
        <f>C17+D17</f>
        <v>7796.7728999999999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2" si="0">ROUND(C19*19%,2)</f>
        <v>0</v>
      </c>
      <c r="E19" s="111">
        <f t="shared" ref="E19:E32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88" t="s">
        <v>198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196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2.75" customHeight="1" x14ac:dyDescent="0.2">
      <c r="A29" s="107" t="s">
        <v>199</v>
      </c>
      <c r="B29" s="138" t="s">
        <v>212</v>
      </c>
      <c r="C29" s="111"/>
      <c r="D29" s="115">
        <f t="shared" si="0"/>
        <v>0</v>
      </c>
      <c r="E29" s="111">
        <f t="shared" si="1"/>
        <v>0</v>
      </c>
      <c r="J29" s="90"/>
    </row>
    <row r="30" spans="1:10" ht="12.75" customHeight="1" x14ac:dyDescent="0.2">
      <c r="A30" s="107" t="s">
        <v>200</v>
      </c>
      <c r="B30" s="138" t="s">
        <v>192</v>
      </c>
      <c r="C30" s="111"/>
      <c r="D30" s="115">
        <f t="shared" si="0"/>
        <v>0</v>
      </c>
      <c r="E30" s="111">
        <f t="shared" si="1"/>
        <v>0</v>
      </c>
      <c r="J30" s="90"/>
    </row>
    <row r="31" spans="1:10" ht="12.75" customHeight="1" x14ac:dyDescent="0.2">
      <c r="A31" s="107" t="s">
        <v>201</v>
      </c>
      <c r="B31" s="138" t="s">
        <v>210</v>
      </c>
      <c r="C31" s="111"/>
      <c r="D31" s="115">
        <f t="shared" si="0"/>
        <v>0</v>
      </c>
      <c r="E31" s="111">
        <f t="shared" si="1"/>
        <v>0</v>
      </c>
      <c r="J31" s="90"/>
    </row>
    <row r="32" spans="1:10" ht="12.75" customHeight="1" x14ac:dyDescent="0.2">
      <c r="A32" s="107" t="s">
        <v>202</v>
      </c>
      <c r="B32" s="138" t="s">
        <v>211</v>
      </c>
      <c r="C32" s="111"/>
      <c r="D32" s="115">
        <f t="shared" si="0"/>
        <v>0</v>
      </c>
      <c r="E32" s="111">
        <f t="shared" si="1"/>
        <v>0</v>
      </c>
      <c r="J32" s="90"/>
    </row>
    <row r="33" spans="1:10" x14ac:dyDescent="0.2">
      <c r="A33" s="329" t="s">
        <v>132</v>
      </c>
      <c r="B33" s="330"/>
      <c r="C33" s="114">
        <f>C17+C16+C15+C14</f>
        <v>6551.91</v>
      </c>
      <c r="D33" s="114">
        <f t="shared" ref="D33:E33" si="2">D17+D16+D15+D14</f>
        <v>1244.8629000000001</v>
      </c>
      <c r="E33" s="114">
        <f t="shared" si="2"/>
        <v>7796.7728999999999</v>
      </c>
      <c r="J33" s="90">
        <v>37665</v>
      </c>
    </row>
    <row r="34" spans="1:10" s="47" customFormat="1" ht="14.25" customHeight="1" x14ac:dyDescent="0.2">
      <c r="A34" s="52" t="s">
        <v>33</v>
      </c>
      <c r="B34" s="46" t="s">
        <v>130</v>
      </c>
      <c r="C34" s="115">
        <v>0</v>
      </c>
      <c r="D34" s="115">
        <f>ROUND(C34*19%,2)</f>
        <v>0</v>
      </c>
      <c r="E34" s="115">
        <f>C34+D34</f>
        <v>0</v>
      </c>
      <c r="J34" s="133">
        <v>2000</v>
      </c>
    </row>
    <row r="35" spans="1:10" s="51" customFormat="1" x14ac:dyDescent="0.2">
      <c r="A35" s="331" t="s">
        <v>131</v>
      </c>
      <c r="B35" s="331"/>
      <c r="C35" s="116">
        <f>SUM(C34)</f>
        <v>0</v>
      </c>
      <c r="D35" s="116">
        <f>SUM(D34)</f>
        <v>0</v>
      </c>
      <c r="E35" s="116">
        <f>SUM(E34)</f>
        <v>0</v>
      </c>
      <c r="J35" s="106">
        <v>6320</v>
      </c>
    </row>
    <row r="36" spans="1:10" s="50" customFormat="1" ht="27.75" customHeight="1" x14ac:dyDescent="0.2">
      <c r="A36" s="48" t="s">
        <v>34</v>
      </c>
      <c r="B36" s="49" t="s">
        <v>95</v>
      </c>
      <c r="C36" s="115">
        <v>0</v>
      </c>
      <c r="D36" s="113">
        <f>ROUND(C36*19%,2)</f>
        <v>0</v>
      </c>
      <c r="E36" s="113">
        <f>C36+D36</f>
        <v>0</v>
      </c>
      <c r="J36" s="134">
        <f>SUM(J4:J35)</f>
        <v>937153</v>
      </c>
    </row>
    <row r="37" spans="1:10" s="50" customFormat="1" ht="24.75" customHeight="1" x14ac:dyDescent="0.2">
      <c r="A37" s="48" t="s">
        <v>35</v>
      </c>
      <c r="B37" s="49" t="s">
        <v>96</v>
      </c>
      <c r="C37" s="115">
        <v>0</v>
      </c>
      <c r="D37" s="113">
        <f>ROUND(C37*19%,2)</f>
        <v>0</v>
      </c>
      <c r="E37" s="115">
        <v>0</v>
      </c>
    </row>
    <row r="38" spans="1:10" s="50" customFormat="1" ht="17.25" customHeight="1" x14ac:dyDescent="0.2">
      <c r="A38" s="48" t="s">
        <v>36</v>
      </c>
      <c r="B38" s="49" t="s">
        <v>3</v>
      </c>
      <c r="C38" s="115">
        <v>0</v>
      </c>
      <c r="D38" s="113">
        <f>ROUND(C38*19%,2)</f>
        <v>0</v>
      </c>
      <c r="E38" s="113">
        <f>C38+D38</f>
        <v>0</v>
      </c>
    </row>
    <row r="39" spans="1:10" s="50" customFormat="1" ht="20.25" customHeight="1" x14ac:dyDescent="0.2">
      <c r="A39" s="48" t="s">
        <v>37</v>
      </c>
      <c r="B39" s="49" t="s">
        <v>38</v>
      </c>
      <c r="C39" s="115">
        <v>0</v>
      </c>
      <c r="D39" s="113">
        <f>ROUND(C39*19%,2)</f>
        <v>0</v>
      </c>
      <c r="E39" s="115">
        <v>0</v>
      </c>
    </row>
    <row r="40" spans="1:10" s="51" customFormat="1" ht="13.5" thickBot="1" x14ac:dyDescent="0.25">
      <c r="A40" s="326" t="s">
        <v>133</v>
      </c>
      <c r="B40" s="326"/>
      <c r="C40" s="136">
        <f>SUM(C36:C39)</f>
        <v>0</v>
      </c>
      <c r="D40" s="136">
        <f>SUM(D36:D39)</f>
        <v>0</v>
      </c>
      <c r="E40" s="136">
        <f>SUM(E36:E39)</f>
        <v>0</v>
      </c>
    </row>
    <row r="41" spans="1:10" ht="16.5" thickBot="1" x14ac:dyDescent="0.3">
      <c r="A41" s="327" t="s">
        <v>134</v>
      </c>
      <c r="B41" s="327"/>
      <c r="C41" s="117">
        <f>C33+C35+C40</f>
        <v>6551.91</v>
      </c>
      <c r="D41" s="117">
        <f>D33+D35+D40</f>
        <v>1244.8629000000001</v>
      </c>
      <c r="E41" s="117">
        <f>E33+E35+E40</f>
        <v>7796.7728999999999</v>
      </c>
    </row>
    <row r="42" spans="1:10" ht="15.75" x14ac:dyDescent="0.25">
      <c r="A42" s="146"/>
      <c r="B42" s="173" t="s">
        <v>341</v>
      </c>
      <c r="C42" s="12"/>
      <c r="D42" s="12"/>
      <c r="E42" s="12"/>
    </row>
    <row r="44" spans="1:10" x14ac:dyDescent="0.2">
      <c r="B44" t="s">
        <v>228</v>
      </c>
      <c r="D44" t="s">
        <v>55</v>
      </c>
    </row>
    <row r="45" spans="1:10" x14ac:dyDescent="0.2">
      <c r="B45" s="104"/>
      <c r="C45" s="30"/>
      <c r="D45" s="277" t="s">
        <v>222</v>
      </c>
      <c r="E45" s="277"/>
    </row>
    <row r="46" spans="1:10" x14ac:dyDescent="0.2">
      <c r="B46" s="30"/>
      <c r="C46" s="13"/>
    </row>
    <row r="47" spans="1:10" x14ac:dyDescent="0.2">
      <c r="B47" t="s">
        <v>165</v>
      </c>
      <c r="C47" s="30" t="s">
        <v>207</v>
      </c>
      <c r="D47" t="s">
        <v>291</v>
      </c>
    </row>
    <row r="48" spans="1:10" ht="12" customHeight="1" x14ac:dyDescent="0.2">
      <c r="B48" s="147" t="s">
        <v>173</v>
      </c>
      <c r="D48" t="s">
        <v>292</v>
      </c>
    </row>
  </sheetData>
  <sheetProtection selectLockedCells="1" selectUnlockedCells="1"/>
  <mergeCells count="13">
    <mergeCell ref="D45:E45"/>
    <mergeCell ref="A2:B2"/>
    <mergeCell ref="A3:E3"/>
    <mergeCell ref="A5:E5"/>
    <mergeCell ref="A6:E6"/>
    <mergeCell ref="A8:E8"/>
    <mergeCell ref="A40:B40"/>
    <mergeCell ref="A41:B41"/>
    <mergeCell ref="A9:A10"/>
    <mergeCell ref="B9:B10"/>
    <mergeCell ref="A12:E12"/>
    <mergeCell ref="A33:B33"/>
    <mergeCell ref="A35:B35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34" zoomScale="115" zoomScaleSheetLayoutView="115" workbookViewId="0">
      <selection activeCell="B38" sqref="B38"/>
    </sheetView>
  </sheetViews>
  <sheetFormatPr defaultRowHeight="12.75" x14ac:dyDescent="0.2"/>
  <cols>
    <col min="1" max="1" width="11.140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27" customHeight="1" x14ac:dyDescent="0.2">
      <c r="A5" s="323" t="s">
        <v>288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3502.08</v>
      </c>
      <c r="D17" s="110">
        <f>C17*19%</f>
        <v>665.39520000000005</v>
      </c>
      <c r="E17" s="110">
        <f>C17+D17</f>
        <v>4167.4751999999999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28" si="0">ROUND(C19*19%,2)</f>
        <v>0</v>
      </c>
      <c r="E19" s="111">
        <f t="shared" ref="E19:E28" si="1">C19+D19</f>
        <v>0</v>
      </c>
      <c r="J19" s="90"/>
    </row>
    <row r="20" spans="1:10" ht="12.75" customHeight="1" x14ac:dyDescent="0.2">
      <c r="A20" s="107" t="s">
        <v>174</v>
      </c>
      <c r="B20" s="13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3502.08</v>
      </c>
      <c r="D29" s="114">
        <f t="shared" ref="D29:E29" si="2">D17+D16+D15+D14</f>
        <v>665.39520000000005</v>
      </c>
      <c r="E29" s="114">
        <f t="shared" si="2"/>
        <v>4167.4751999999999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49" t="s">
        <v>95</v>
      </c>
      <c r="C32" s="115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3502.08</v>
      </c>
      <c r="D37" s="117">
        <f>D29+D31+D36</f>
        <v>665.39520000000005</v>
      </c>
      <c r="E37" s="117">
        <f>E29+E31+E36</f>
        <v>4167.4751999999999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16" zoomScale="115" zoomScaleSheetLayoutView="115" workbookViewId="0">
      <selection activeCell="B38" sqref="B38"/>
    </sheetView>
  </sheetViews>
  <sheetFormatPr defaultRowHeight="12.75" x14ac:dyDescent="0.2"/>
  <cols>
    <col min="1" max="1" width="11.71093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287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4425.4399999999996</v>
      </c>
      <c r="D17" s="110">
        <f>C17*19%</f>
        <v>840.83359999999993</v>
      </c>
      <c r="E17" s="110">
        <f>C17+D17</f>
        <v>5266.2735999999995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88" t="s">
        <v>193</v>
      </c>
      <c r="C19" s="111"/>
      <c r="D19" s="115">
        <f t="shared" ref="D19:D24" si="0">ROUND(C19*19%,2)</f>
        <v>0</v>
      </c>
      <c r="E19" s="111">
        <f t="shared" ref="E19:E24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190</v>
      </c>
      <c r="C25" s="111"/>
      <c r="D25" s="115">
        <f t="shared" ref="D25:D28" si="2">ROUND(C25*19%,2)</f>
        <v>0</v>
      </c>
      <c r="E25" s="111">
        <f t="shared" ref="E25:E28" si="3">C25+D25</f>
        <v>0</v>
      </c>
      <c r="J25" s="90"/>
    </row>
    <row r="26" spans="1:10" ht="12.75" customHeight="1" x14ac:dyDescent="0.2">
      <c r="A26" s="107" t="s">
        <v>180</v>
      </c>
      <c r="B26" s="138" t="s">
        <v>184</v>
      </c>
      <c r="C26" s="111"/>
      <c r="D26" s="115">
        <f t="shared" si="2"/>
        <v>0</v>
      </c>
      <c r="E26" s="111">
        <f t="shared" si="3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2"/>
        <v>0</v>
      </c>
      <c r="E27" s="111">
        <f t="shared" si="3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2"/>
        <v>0</v>
      </c>
      <c r="E28" s="111">
        <f t="shared" si="3"/>
        <v>0</v>
      </c>
      <c r="J28" s="90"/>
    </row>
    <row r="29" spans="1:10" x14ac:dyDescent="0.2">
      <c r="A29" s="329" t="s">
        <v>132</v>
      </c>
      <c r="B29" s="330"/>
      <c r="C29" s="114">
        <f>C17+C16+C15+C14</f>
        <v>4425.4399999999996</v>
      </c>
      <c r="D29" s="114">
        <f t="shared" ref="D29:E29" si="4">D17+D16+D15+D14</f>
        <v>840.83359999999993</v>
      </c>
      <c r="E29" s="114">
        <f t="shared" si="4"/>
        <v>5266.2735999999995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150" t="s">
        <v>95</v>
      </c>
      <c r="C32" s="151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4425.4399999999996</v>
      </c>
      <c r="D37" s="117">
        <f>D29+D31+D36</f>
        <v>840.83359999999993</v>
      </c>
      <c r="E37" s="117">
        <f>E29+E31+E36</f>
        <v>5266.2735999999995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3"/>
  <sheetViews>
    <sheetView view="pageBreakPreview" topLeftCell="A13" zoomScale="115" zoomScaleSheetLayoutView="115" workbookViewId="0">
      <selection activeCell="B37" sqref="B37"/>
    </sheetView>
  </sheetViews>
  <sheetFormatPr defaultRowHeight="12.75" x14ac:dyDescent="0.2"/>
  <cols>
    <col min="1" max="1" width="11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32" t="s">
        <v>286</v>
      </c>
      <c r="B5" s="333"/>
      <c r="C5" s="333"/>
      <c r="D5" s="333"/>
      <c r="E5" s="333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4017.37</v>
      </c>
      <c r="D17" s="110">
        <f>C17*19%</f>
        <v>763.30029999999999</v>
      </c>
      <c r="E17" s="110">
        <f>C17+D17</f>
        <v>4780.6702999999998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7" si="0">ROUND(C18*19%,2)</f>
        <v>0</v>
      </c>
      <c r="E18" s="111">
        <f t="shared" ref="E18:E27" si="1">C18+D18</f>
        <v>0</v>
      </c>
      <c r="J18" s="90"/>
    </row>
    <row r="19" spans="1:10" ht="12.75" customHeight="1" x14ac:dyDescent="0.2">
      <c r="A19" s="107" t="s">
        <v>169</v>
      </c>
      <c r="B19" s="88" t="s">
        <v>193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174</v>
      </c>
      <c r="B20" s="8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8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184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258" t="s">
        <v>210</v>
      </c>
      <c r="C26" s="252"/>
      <c r="D26" s="243">
        <v>0</v>
      </c>
      <c r="E26" s="252">
        <v>0</v>
      </c>
      <c r="J26" s="90"/>
    </row>
    <row r="27" spans="1:10" ht="12.75" customHeight="1" x14ac:dyDescent="0.2">
      <c r="A27" s="107" t="s">
        <v>181</v>
      </c>
      <c r="B27" s="88" t="s">
        <v>251</v>
      </c>
      <c r="C27" s="111"/>
      <c r="D27" s="115">
        <f t="shared" si="0"/>
        <v>0</v>
      </c>
      <c r="E27" s="111">
        <f t="shared" si="1"/>
        <v>0</v>
      </c>
      <c r="J27" s="90"/>
    </row>
    <row r="28" spans="1:10" x14ac:dyDescent="0.2">
      <c r="A28" s="329" t="s">
        <v>132</v>
      </c>
      <c r="B28" s="330"/>
      <c r="C28" s="114">
        <f>C17+C16+C15+C14</f>
        <v>4017.37</v>
      </c>
      <c r="D28" s="114">
        <f t="shared" ref="D28:E28" si="2">D17+D16+D15+D14</f>
        <v>763.30029999999999</v>
      </c>
      <c r="E28" s="114">
        <f t="shared" si="2"/>
        <v>4780.6702999999998</v>
      </c>
      <c r="J28" s="90">
        <v>37665</v>
      </c>
    </row>
    <row r="29" spans="1:10" s="47" customFormat="1" ht="14.25" customHeight="1" x14ac:dyDescent="0.2">
      <c r="A29" s="52" t="s">
        <v>33</v>
      </c>
      <c r="B29" s="46" t="s">
        <v>130</v>
      </c>
      <c r="C29" s="115">
        <v>0</v>
      </c>
      <c r="D29" s="115">
        <f>ROUND(C29*19%,2)</f>
        <v>0</v>
      </c>
      <c r="E29" s="115">
        <f>C29+D29</f>
        <v>0</v>
      </c>
      <c r="J29" s="133">
        <v>2000</v>
      </c>
    </row>
    <row r="30" spans="1:10" s="51" customFormat="1" x14ac:dyDescent="0.2">
      <c r="A30" s="331" t="s">
        <v>131</v>
      </c>
      <c r="B30" s="331"/>
      <c r="C30" s="116">
        <f>SUM(C29)</f>
        <v>0</v>
      </c>
      <c r="D30" s="116">
        <f>SUM(D29)</f>
        <v>0</v>
      </c>
      <c r="E30" s="116">
        <f>SUM(E29)</f>
        <v>0</v>
      </c>
      <c r="J30" s="106">
        <v>6320</v>
      </c>
    </row>
    <row r="31" spans="1:10" s="50" customFormat="1" ht="27.75" customHeight="1" x14ac:dyDescent="0.2">
      <c r="A31" s="48" t="s">
        <v>34</v>
      </c>
      <c r="B31" s="150" t="s">
        <v>95</v>
      </c>
      <c r="C31" s="151">
        <v>0</v>
      </c>
      <c r="D31" s="113">
        <f>ROUND(C31*19%,2)</f>
        <v>0</v>
      </c>
      <c r="E31" s="113">
        <f>C31+D31</f>
        <v>0</v>
      </c>
      <c r="J31" s="134">
        <f>SUM(J4:J30)</f>
        <v>937153</v>
      </c>
    </row>
    <row r="32" spans="1:10" s="50" customFormat="1" ht="24.75" customHeight="1" x14ac:dyDescent="0.2">
      <c r="A32" s="48" t="s">
        <v>35</v>
      </c>
      <c r="B32" s="49" t="s">
        <v>96</v>
      </c>
      <c r="C32" s="115">
        <v>0</v>
      </c>
      <c r="D32" s="113">
        <f>ROUND(C32*19%,2)</f>
        <v>0</v>
      </c>
      <c r="E32" s="115">
        <v>0</v>
      </c>
    </row>
    <row r="33" spans="1:5" s="50" customFormat="1" ht="17.25" customHeight="1" x14ac:dyDescent="0.2">
      <c r="A33" s="48" t="s">
        <v>36</v>
      </c>
      <c r="B33" s="49" t="s">
        <v>3</v>
      </c>
      <c r="C33" s="115">
        <v>0</v>
      </c>
      <c r="D33" s="113">
        <f>ROUND(C33*19%,2)</f>
        <v>0</v>
      </c>
      <c r="E33" s="113">
        <f>C33+D33</f>
        <v>0</v>
      </c>
    </row>
    <row r="34" spans="1:5" s="50" customFormat="1" ht="20.25" customHeight="1" x14ac:dyDescent="0.2">
      <c r="A34" s="48" t="s">
        <v>37</v>
      </c>
      <c r="B34" s="49" t="s">
        <v>38</v>
      </c>
      <c r="C34" s="115">
        <v>0</v>
      </c>
      <c r="D34" s="113">
        <f>ROUND(C34*19%,2)</f>
        <v>0</v>
      </c>
      <c r="E34" s="115">
        <v>0</v>
      </c>
    </row>
    <row r="35" spans="1:5" s="51" customFormat="1" ht="13.5" thickBot="1" x14ac:dyDescent="0.25">
      <c r="A35" s="326" t="s">
        <v>133</v>
      </c>
      <c r="B35" s="326"/>
      <c r="C35" s="136">
        <f>SUM(C31:C34)</f>
        <v>0</v>
      </c>
      <c r="D35" s="136">
        <f>SUM(D31:D34)</f>
        <v>0</v>
      </c>
      <c r="E35" s="136">
        <f>SUM(E31:E34)</f>
        <v>0</v>
      </c>
    </row>
    <row r="36" spans="1:5" ht="16.5" thickBot="1" x14ac:dyDescent="0.3">
      <c r="A36" s="327" t="s">
        <v>134</v>
      </c>
      <c r="B36" s="327"/>
      <c r="C36" s="117">
        <f>C28+C30+C35</f>
        <v>4017.37</v>
      </c>
      <c r="D36" s="117">
        <f>D28+D30+D35</f>
        <v>763.30029999999999</v>
      </c>
      <c r="E36" s="117">
        <f>E28+E30+E35</f>
        <v>4780.6702999999998</v>
      </c>
    </row>
    <row r="37" spans="1:5" ht="15.75" x14ac:dyDescent="0.25">
      <c r="A37" s="146"/>
      <c r="B37" s="173" t="s">
        <v>341</v>
      </c>
      <c r="C37" s="12"/>
      <c r="D37" s="12"/>
      <c r="E37" s="12"/>
    </row>
    <row r="39" spans="1:5" x14ac:dyDescent="0.2">
      <c r="B39" t="s">
        <v>228</v>
      </c>
      <c r="D39" t="s">
        <v>55</v>
      </c>
    </row>
    <row r="40" spans="1:5" x14ac:dyDescent="0.2">
      <c r="B40" s="104"/>
      <c r="C40" s="30"/>
      <c r="D40" s="277" t="s">
        <v>222</v>
      </c>
      <c r="E40" s="277"/>
    </row>
    <row r="41" spans="1:5" x14ac:dyDescent="0.2">
      <c r="B41" s="30"/>
      <c r="C41" s="13"/>
    </row>
    <row r="42" spans="1:5" x14ac:dyDescent="0.2">
      <c r="B42" t="s">
        <v>165</v>
      </c>
      <c r="C42" s="30" t="s">
        <v>207</v>
      </c>
      <c r="D42" t="s">
        <v>291</v>
      </c>
    </row>
    <row r="43" spans="1:5" ht="12" customHeight="1" x14ac:dyDescent="0.2">
      <c r="B43" s="147" t="s">
        <v>173</v>
      </c>
      <c r="D43" t="s">
        <v>292</v>
      </c>
    </row>
  </sheetData>
  <sheetProtection selectLockedCells="1" selectUnlockedCells="1"/>
  <mergeCells count="13">
    <mergeCell ref="D40:E40"/>
    <mergeCell ref="A2:B2"/>
    <mergeCell ref="A3:E3"/>
    <mergeCell ref="A5:E5"/>
    <mergeCell ref="A6:E6"/>
    <mergeCell ref="A8:E8"/>
    <mergeCell ref="A35:B35"/>
    <mergeCell ref="A36:B36"/>
    <mergeCell ref="A9:A10"/>
    <mergeCell ref="B9:B10"/>
    <mergeCell ref="A12:E12"/>
    <mergeCell ref="A28:B28"/>
    <mergeCell ref="A30:B30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0"/>
  <sheetViews>
    <sheetView view="pageBreakPreview" topLeftCell="A33" zoomScale="120" zoomScaleSheetLayoutView="120" workbookViewId="0">
      <selection activeCell="B34" sqref="B34"/>
    </sheetView>
  </sheetViews>
  <sheetFormatPr defaultRowHeight="12.75" x14ac:dyDescent="0.2"/>
  <cols>
    <col min="1" max="1" width="11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29.25" customHeight="1" x14ac:dyDescent="0.2">
      <c r="A5" s="332" t="s">
        <v>285</v>
      </c>
      <c r="B5" s="333"/>
      <c r="C5" s="333"/>
      <c r="D5" s="333"/>
      <c r="E5" s="333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3036.94</v>
      </c>
      <c r="D17" s="110">
        <f>C17*19%</f>
        <v>577.01859999999999</v>
      </c>
      <c r="E17" s="110">
        <f>C17+D17</f>
        <v>3613.9585999999999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88" t="s">
        <v>185</v>
      </c>
      <c r="C19" s="111"/>
      <c r="D19" s="115">
        <f t="shared" ref="D19:D24" si="0">ROUND(C19*19%,2)</f>
        <v>0</v>
      </c>
      <c r="E19" s="111">
        <f t="shared" ref="E19:E24" si="1">C19+D19</f>
        <v>0</v>
      </c>
      <c r="J19" s="90"/>
    </row>
    <row r="20" spans="1:10" ht="12.75" customHeight="1" x14ac:dyDescent="0.2">
      <c r="A20" s="107" t="s">
        <v>174</v>
      </c>
      <c r="B20" s="88" t="s">
        <v>186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187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88" t="s">
        <v>189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184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212</v>
      </c>
      <c r="C24" s="111"/>
      <c r="D24" s="115">
        <f t="shared" si="0"/>
        <v>0</v>
      </c>
      <c r="E24" s="111">
        <f t="shared" si="1"/>
        <v>0</v>
      </c>
      <c r="J24" s="90"/>
    </row>
    <row r="25" spans="1:10" x14ac:dyDescent="0.2">
      <c r="A25" s="329" t="s">
        <v>132</v>
      </c>
      <c r="B25" s="330"/>
      <c r="C25" s="114">
        <f>C17+C16+C15+C14</f>
        <v>3036.94</v>
      </c>
      <c r="D25" s="114">
        <f t="shared" ref="D25:E25" si="2">D17+D16+D15+D14</f>
        <v>577.01859999999999</v>
      </c>
      <c r="E25" s="114">
        <f t="shared" si="2"/>
        <v>3613.9585999999999</v>
      </c>
      <c r="J25" s="90">
        <v>37665</v>
      </c>
    </row>
    <row r="26" spans="1:10" s="47" customFormat="1" ht="14.25" customHeight="1" x14ac:dyDescent="0.2">
      <c r="A26" s="52" t="s">
        <v>33</v>
      </c>
      <c r="B26" s="46" t="s">
        <v>130</v>
      </c>
      <c r="C26" s="115">
        <v>0</v>
      </c>
      <c r="D26" s="115">
        <f>ROUND(C26*19%,2)</f>
        <v>0</v>
      </c>
      <c r="E26" s="115">
        <f>C26+D26</f>
        <v>0</v>
      </c>
      <c r="J26" s="133">
        <v>2000</v>
      </c>
    </row>
    <row r="27" spans="1:10" s="51" customFormat="1" x14ac:dyDescent="0.2">
      <c r="A27" s="331" t="s">
        <v>131</v>
      </c>
      <c r="B27" s="331"/>
      <c r="C27" s="116">
        <f>SUM(C26)</f>
        <v>0</v>
      </c>
      <c r="D27" s="116">
        <f>SUM(D26)</f>
        <v>0</v>
      </c>
      <c r="E27" s="116">
        <f>SUM(E26)</f>
        <v>0</v>
      </c>
      <c r="J27" s="106">
        <v>6320</v>
      </c>
    </row>
    <row r="28" spans="1:10" s="50" customFormat="1" ht="27.75" customHeight="1" x14ac:dyDescent="0.2">
      <c r="A28" s="48" t="s">
        <v>34</v>
      </c>
      <c r="B28" s="49" t="s">
        <v>95</v>
      </c>
      <c r="C28" s="115">
        <v>0</v>
      </c>
      <c r="D28" s="113">
        <f>ROUND(C28*19%,2)</f>
        <v>0</v>
      </c>
      <c r="E28" s="113">
        <f>C28+D28</f>
        <v>0</v>
      </c>
      <c r="J28" s="134">
        <f>SUM(J4:J27)</f>
        <v>937153</v>
      </c>
    </row>
    <row r="29" spans="1:10" s="50" customFormat="1" ht="24.75" customHeight="1" x14ac:dyDescent="0.2">
      <c r="A29" s="48" t="s">
        <v>35</v>
      </c>
      <c r="B29" s="49" t="s">
        <v>96</v>
      </c>
      <c r="C29" s="115">
        <v>0</v>
      </c>
      <c r="D29" s="113">
        <f>ROUND(C29*19%,2)</f>
        <v>0</v>
      </c>
      <c r="E29" s="115">
        <v>0</v>
      </c>
    </row>
    <row r="30" spans="1:10" s="50" customFormat="1" ht="17.25" customHeight="1" x14ac:dyDescent="0.2">
      <c r="A30" s="48" t="s">
        <v>36</v>
      </c>
      <c r="B30" s="49" t="s">
        <v>3</v>
      </c>
      <c r="C30" s="115">
        <v>0</v>
      </c>
      <c r="D30" s="113">
        <f>ROUND(C30*19%,2)</f>
        <v>0</v>
      </c>
      <c r="E30" s="113">
        <f>C30+D30</f>
        <v>0</v>
      </c>
    </row>
    <row r="31" spans="1:10" s="50" customFormat="1" ht="20.25" customHeight="1" x14ac:dyDescent="0.2">
      <c r="A31" s="48" t="s">
        <v>37</v>
      </c>
      <c r="B31" s="49" t="s">
        <v>38</v>
      </c>
      <c r="C31" s="115">
        <v>0</v>
      </c>
      <c r="D31" s="113">
        <f>ROUND(C31*19%,2)</f>
        <v>0</v>
      </c>
      <c r="E31" s="115">
        <v>0</v>
      </c>
    </row>
    <row r="32" spans="1:10" s="51" customFormat="1" ht="13.5" thickBot="1" x14ac:dyDescent="0.25">
      <c r="A32" s="326" t="s">
        <v>133</v>
      </c>
      <c r="B32" s="326"/>
      <c r="C32" s="136">
        <f>SUM(C28:C31)</f>
        <v>0</v>
      </c>
      <c r="D32" s="136">
        <f>SUM(D28:D31)</f>
        <v>0</v>
      </c>
      <c r="E32" s="136">
        <f>SUM(E28:E31)</f>
        <v>0</v>
      </c>
    </row>
    <row r="33" spans="1:5" ht="16.5" thickBot="1" x14ac:dyDescent="0.3">
      <c r="A33" s="327" t="s">
        <v>134</v>
      </c>
      <c r="B33" s="327"/>
      <c r="C33" s="117">
        <f>C25+C27+C32</f>
        <v>3036.94</v>
      </c>
      <c r="D33" s="117">
        <f>D25+D27+D32</f>
        <v>577.01859999999999</v>
      </c>
      <c r="E33" s="117">
        <f>E25+E27+E32</f>
        <v>3613.9585999999999</v>
      </c>
    </row>
    <row r="34" spans="1:5" ht="15.75" x14ac:dyDescent="0.25">
      <c r="A34" s="146"/>
      <c r="B34" s="173" t="s">
        <v>341</v>
      </c>
      <c r="C34" s="12"/>
      <c r="D34" s="12"/>
      <c r="E34" s="12"/>
    </row>
    <row r="36" spans="1:5" x14ac:dyDescent="0.2">
      <c r="B36" t="s">
        <v>228</v>
      </c>
      <c r="D36" t="s">
        <v>55</v>
      </c>
    </row>
    <row r="37" spans="1:5" x14ac:dyDescent="0.2">
      <c r="B37" s="104"/>
      <c r="C37" s="30"/>
      <c r="D37" s="277" t="s">
        <v>222</v>
      </c>
      <c r="E37" s="277"/>
    </row>
    <row r="38" spans="1:5" x14ac:dyDescent="0.2">
      <c r="B38" s="30"/>
      <c r="C38" s="13"/>
    </row>
    <row r="39" spans="1:5" x14ac:dyDescent="0.2">
      <c r="B39" t="s">
        <v>165</v>
      </c>
      <c r="C39" s="30" t="s">
        <v>207</v>
      </c>
      <c r="D39" t="s">
        <v>291</v>
      </c>
    </row>
    <row r="40" spans="1:5" ht="12" customHeight="1" x14ac:dyDescent="0.2">
      <c r="B40" s="147" t="s">
        <v>173</v>
      </c>
      <c r="D40" t="s">
        <v>292</v>
      </c>
    </row>
  </sheetData>
  <sheetProtection selectLockedCells="1" selectUnlockedCells="1"/>
  <mergeCells count="13">
    <mergeCell ref="D37:E37"/>
    <mergeCell ref="A2:B2"/>
    <mergeCell ref="A3:E3"/>
    <mergeCell ref="A5:E5"/>
    <mergeCell ref="A6:E6"/>
    <mergeCell ref="A8:E8"/>
    <mergeCell ref="A32:B32"/>
    <mergeCell ref="A33:B33"/>
    <mergeCell ref="A9:A10"/>
    <mergeCell ref="B9:B10"/>
    <mergeCell ref="A12:E12"/>
    <mergeCell ref="A25:B25"/>
    <mergeCell ref="A27:B27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4"/>
  <sheetViews>
    <sheetView view="pageBreakPreview" topLeftCell="A25" zoomScale="115" zoomScaleSheetLayoutView="115" workbookViewId="0">
      <selection activeCell="B38" sqref="B38"/>
    </sheetView>
  </sheetViews>
  <sheetFormatPr defaultRowHeight="12.75" x14ac:dyDescent="0.2"/>
  <cols>
    <col min="1" max="1" width="10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23" t="s">
        <v>281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11090.22</v>
      </c>
      <c r="D17" s="110">
        <f>C17*19%</f>
        <v>2107.1417999999999</v>
      </c>
      <c r="E17" s="110">
        <f>C17+D17</f>
        <v>13197.361799999999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8" si="0">ROUND(C18*19%,2)</f>
        <v>0</v>
      </c>
      <c r="E18" s="111">
        <f t="shared" ref="E18:E28" si="1"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174</v>
      </c>
      <c r="B20" s="8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8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x14ac:dyDescent="0.2">
      <c r="A29" s="329" t="s">
        <v>132</v>
      </c>
      <c r="B29" s="330"/>
      <c r="C29" s="114">
        <f>C17+C16+C15+C14</f>
        <v>11090.22</v>
      </c>
      <c r="D29" s="114">
        <f t="shared" ref="D29:E29" si="2">D17+D16+D15+D14</f>
        <v>2107.1417999999999</v>
      </c>
      <c r="E29" s="114">
        <f t="shared" si="2"/>
        <v>13197.361799999999</v>
      </c>
      <c r="J29" s="90">
        <v>37665</v>
      </c>
    </row>
    <row r="30" spans="1:10" s="47" customFormat="1" ht="14.25" customHeight="1" x14ac:dyDescent="0.2">
      <c r="A30" s="52" t="s">
        <v>33</v>
      </c>
      <c r="B30" s="46" t="s">
        <v>130</v>
      </c>
      <c r="C30" s="115">
        <v>0</v>
      </c>
      <c r="D30" s="115">
        <f>ROUND(C30*19%,2)</f>
        <v>0</v>
      </c>
      <c r="E30" s="115">
        <f>C30+D30</f>
        <v>0</v>
      </c>
      <c r="J30" s="133">
        <v>2000</v>
      </c>
    </row>
    <row r="31" spans="1:10" s="51" customFormat="1" x14ac:dyDescent="0.2">
      <c r="A31" s="331" t="s">
        <v>131</v>
      </c>
      <c r="B31" s="331"/>
      <c r="C31" s="116">
        <f>SUM(C30)</f>
        <v>0</v>
      </c>
      <c r="D31" s="116">
        <f>SUM(D30)</f>
        <v>0</v>
      </c>
      <c r="E31" s="116">
        <f>SUM(E30)</f>
        <v>0</v>
      </c>
      <c r="J31" s="106">
        <v>6320</v>
      </c>
    </row>
    <row r="32" spans="1:10" s="50" customFormat="1" ht="27.75" customHeight="1" x14ac:dyDescent="0.2">
      <c r="A32" s="48" t="s">
        <v>34</v>
      </c>
      <c r="B32" s="150" t="s">
        <v>95</v>
      </c>
      <c r="C32" s="151">
        <v>0</v>
      </c>
      <c r="D32" s="113">
        <f>ROUND(C32*19%,2)</f>
        <v>0</v>
      </c>
      <c r="E32" s="113">
        <f>C32+D32</f>
        <v>0</v>
      </c>
      <c r="J32" s="134">
        <f>SUM(J4:J31)</f>
        <v>937153</v>
      </c>
    </row>
    <row r="33" spans="1:5" s="50" customFormat="1" ht="24.75" customHeight="1" x14ac:dyDescent="0.2">
      <c r="A33" s="48" t="s">
        <v>35</v>
      </c>
      <c r="B33" s="49" t="s">
        <v>96</v>
      </c>
      <c r="C33" s="115">
        <v>0</v>
      </c>
      <c r="D33" s="113">
        <f>ROUND(C33*19%,2)</f>
        <v>0</v>
      </c>
      <c r="E33" s="115">
        <v>0</v>
      </c>
    </row>
    <row r="34" spans="1:5" s="50" customFormat="1" ht="17.25" customHeight="1" x14ac:dyDescent="0.2">
      <c r="A34" s="48" t="s">
        <v>36</v>
      </c>
      <c r="B34" s="49" t="s">
        <v>3</v>
      </c>
      <c r="C34" s="115">
        <v>0</v>
      </c>
      <c r="D34" s="113">
        <f>ROUND(C34*19%,2)</f>
        <v>0</v>
      </c>
      <c r="E34" s="113">
        <f>C34+D34</f>
        <v>0</v>
      </c>
    </row>
    <row r="35" spans="1:5" s="50" customFormat="1" ht="20.25" customHeight="1" x14ac:dyDescent="0.2">
      <c r="A35" s="48" t="s">
        <v>37</v>
      </c>
      <c r="B35" s="49" t="s">
        <v>38</v>
      </c>
      <c r="C35" s="115">
        <v>0</v>
      </c>
      <c r="D35" s="113">
        <f>ROUND(C35*19%,2)</f>
        <v>0</v>
      </c>
      <c r="E35" s="115">
        <v>0</v>
      </c>
    </row>
    <row r="36" spans="1:5" s="51" customFormat="1" ht="13.5" thickBot="1" x14ac:dyDescent="0.25">
      <c r="A36" s="326" t="s">
        <v>133</v>
      </c>
      <c r="B36" s="326"/>
      <c r="C36" s="136">
        <f>SUM(C32:C35)</f>
        <v>0</v>
      </c>
      <c r="D36" s="136">
        <f>SUM(D32:D35)</f>
        <v>0</v>
      </c>
      <c r="E36" s="136">
        <f>SUM(E32:E35)</f>
        <v>0</v>
      </c>
    </row>
    <row r="37" spans="1:5" ht="16.5" thickBot="1" x14ac:dyDescent="0.3">
      <c r="A37" s="327" t="s">
        <v>134</v>
      </c>
      <c r="B37" s="327"/>
      <c r="C37" s="117">
        <f>C29+C31+C36</f>
        <v>11090.22</v>
      </c>
      <c r="D37" s="117">
        <f>D29+D31+D36</f>
        <v>2107.1417999999999</v>
      </c>
      <c r="E37" s="117">
        <f>E29+E31+E36</f>
        <v>13197.361799999999</v>
      </c>
    </row>
    <row r="38" spans="1:5" ht="15.75" x14ac:dyDescent="0.25">
      <c r="A38" s="146"/>
      <c r="B38" s="173" t="s">
        <v>341</v>
      </c>
      <c r="C38" s="12"/>
      <c r="D38" s="12"/>
      <c r="E38" s="12"/>
    </row>
    <row r="40" spans="1:5" x14ac:dyDescent="0.2">
      <c r="B40" t="s">
        <v>228</v>
      </c>
      <c r="D40" t="s">
        <v>55</v>
      </c>
    </row>
    <row r="41" spans="1:5" x14ac:dyDescent="0.2">
      <c r="B41" s="104"/>
      <c r="C41" s="30"/>
      <c r="D41" s="277" t="s">
        <v>222</v>
      </c>
      <c r="E41" s="277"/>
    </row>
    <row r="42" spans="1:5" x14ac:dyDescent="0.2">
      <c r="B42" s="30"/>
      <c r="C42" s="13"/>
    </row>
    <row r="43" spans="1:5" x14ac:dyDescent="0.2">
      <c r="B43" t="s">
        <v>165</v>
      </c>
      <c r="C43" s="30" t="s">
        <v>207</v>
      </c>
      <c r="D43" t="s">
        <v>291</v>
      </c>
    </row>
    <row r="44" spans="1:5" ht="12" customHeight="1" x14ac:dyDescent="0.2">
      <c r="B44" s="147" t="s">
        <v>173</v>
      </c>
      <c r="D44" t="s">
        <v>292</v>
      </c>
    </row>
  </sheetData>
  <sheetProtection selectLockedCells="1" selectUnlockedCells="1"/>
  <mergeCells count="13">
    <mergeCell ref="D41:E41"/>
    <mergeCell ref="A2:B2"/>
    <mergeCell ref="A3:E3"/>
    <mergeCell ref="A5:E5"/>
    <mergeCell ref="A6:E6"/>
    <mergeCell ref="A8:E8"/>
    <mergeCell ref="A36:B36"/>
    <mergeCell ref="A37:B37"/>
    <mergeCell ref="A9:A10"/>
    <mergeCell ref="B9:B10"/>
    <mergeCell ref="A12:E12"/>
    <mergeCell ref="A29:B29"/>
    <mergeCell ref="A31:B3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G23"/>
  <sheetViews>
    <sheetView view="pageBreakPreview" zoomScaleSheetLayoutView="100" workbookViewId="0">
      <selection activeCell="B17" sqref="B17"/>
    </sheetView>
  </sheetViews>
  <sheetFormatPr defaultRowHeight="12.75" x14ac:dyDescent="0.2"/>
  <cols>
    <col min="1" max="1" width="10.85546875" customWidth="1"/>
    <col min="2" max="2" width="55.140625" customWidth="1"/>
    <col min="3" max="3" width="11.7109375" customWidth="1"/>
    <col min="4" max="4" width="10" customWidth="1"/>
    <col min="5" max="5" width="12.42578125" customWidth="1"/>
  </cols>
  <sheetData>
    <row r="1" spans="1:7" ht="15" customHeight="1" x14ac:dyDescent="0.2">
      <c r="A1" s="172" t="s">
        <v>208</v>
      </c>
      <c r="B1" s="172" t="s">
        <v>220</v>
      </c>
    </row>
    <row r="2" spans="1:7" x14ac:dyDescent="0.2">
      <c r="A2" s="283" t="s">
        <v>221</v>
      </c>
      <c r="B2" s="283"/>
      <c r="C2" s="98"/>
    </row>
    <row r="3" spans="1:7" ht="31.5" customHeight="1" x14ac:dyDescent="0.2">
      <c r="A3" s="284" t="s">
        <v>226</v>
      </c>
      <c r="B3" s="284"/>
      <c r="C3" s="284"/>
      <c r="D3" s="284"/>
      <c r="E3" s="284"/>
    </row>
    <row r="5" spans="1:7" x14ac:dyDescent="0.2">
      <c r="A5" s="296" t="s">
        <v>146</v>
      </c>
      <c r="B5" s="296"/>
      <c r="C5" s="296"/>
      <c r="D5" s="296"/>
      <c r="E5" s="296"/>
    </row>
    <row r="6" spans="1:7" x14ac:dyDescent="0.2">
      <c r="A6" s="3"/>
      <c r="B6" s="4"/>
      <c r="C6" s="4"/>
    </row>
    <row r="7" spans="1:7" x14ac:dyDescent="0.2">
      <c r="A7" s="3"/>
      <c r="B7" s="4"/>
      <c r="C7" s="4"/>
    </row>
    <row r="8" spans="1:7" ht="13.5" thickBot="1" x14ac:dyDescent="0.25">
      <c r="A8" s="297"/>
      <c r="B8" s="302"/>
      <c r="C8" s="302"/>
      <c r="D8" s="302"/>
      <c r="E8" s="302"/>
    </row>
    <row r="9" spans="1:7" ht="25.5" customHeight="1" thickBot="1" x14ac:dyDescent="0.25">
      <c r="A9" s="300" t="s">
        <v>0</v>
      </c>
      <c r="B9" s="301" t="s">
        <v>1</v>
      </c>
      <c r="C9" s="37" t="str">
        <f>'Cap. 1'!C10</f>
        <v>Valoare               (fara TVA)</v>
      </c>
      <c r="D9" s="37" t="str">
        <f>'Cap. 1'!D10</f>
        <v>TVA</v>
      </c>
      <c r="E9" s="37" t="str">
        <f>'Cap. 1'!E10</f>
        <v>Valoare        cu  TVA</v>
      </c>
      <c r="G9" s="16" t="s">
        <v>56</v>
      </c>
    </row>
    <row r="10" spans="1:7" ht="13.5" customHeight="1" x14ac:dyDescent="0.2">
      <c r="A10" s="300"/>
      <c r="B10" s="301"/>
      <c r="C10" s="37" t="str">
        <f>'Cap. 1'!C11</f>
        <v xml:space="preserve"> Lei</v>
      </c>
      <c r="D10" s="37" t="str">
        <f>'Cap. 1'!D11</f>
        <v xml:space="preserve"> Lei</v>
      </c>
      <c r="E10" s="37" t="str">
        <f>'Cap. 1'!E11</f>
        <v xml:space="preserve"> Lei</v>
      </c>
      <c r="G10" s="14">
        <v>4.47</v>
      </c>
    </row>
    <row r="11" spans="1:7" ht="12.75" customHeight="1" thickBot="1" x14ac:dyDescent="0.25">
      <c r="A11" s="7">
        <v>1</v>
      </c>
      <c r="B11" s="35">
        <v>2</v>
      </c>
      <c r="C11" s="36">
        <f>'Cap. 1'!C12</f>
        <v>3</v>
      </c>
      <c r="D11" s="36">
        <f>'Cap. 1'!D12</f>
        <v>4</v>
      </c>
      <c r="E11" s="36">
        <f>'Cap. 1'!E12</f>
        <v>5</v>
      </c>
    </row>
    <row r="12" spans="1:7" ht="12.75" customHeight="1" x14ac:dyDescent="0.2">
      <c r="A12" s="299"/>
      <c r="B12" s="299"/>
      <c r="C12" s="299"/>
      <c r="D12" s="299"/>
      <c r="E12" s="299"/>
    </row>
    <row r="13" spans="1:7" ht="17.25" customHeight="1" x14ac:dyDescent="0.2">
      <c r="A13" s="103">
        <v>1</v>
      </c>
      <c r="B13" s="101" t="s">
        <v>171</v>
      </c>
      <c r="C13" s="118">
        <v>0</v>
      </c>
      <c r="D13" s="119">
        <f>ROUND(C13*19%,2)</f>
        <v>0</v>
      </c>
      <c r="E13" s="120">
        <f>C13+D13</f>
        <v>0</v>
      </c>
      <c r="G13">
        <v>1112</v>
      </c>
    </row>
    <row r="14" spans="1:7" ht="17.25" customHeight="1" x14ac:dyDescent="0.2">
      <c r="A14" s="103">
        <v>2</v>
      </c>
      <c r="B14" s="105" t="s">
        <v>167</v>
      </c>
      <c r="C14" s="121">
        <v>0</v>
      </c>
      <c r="D14" s="119">
        <f>ROUND(C14*19%,2)</f>
        <v>0</v>
      </c>
      <c r="E14" s="120">
        <f>C14+D14</f>
        <v>0</v>
      </c>
      <c r="G14">
        <v>6437</v>
      </c>
    </row>
    <row r="15" spans="1:7" ht="17.25" customHeight="1" thickBot="1" x14ac:dyDescent="0.25">
      <c r="A15" s="23">
        <v>3</v>
      </c>
      <c r="B15" s="25" t="s">
        <v>71</v>
      </c>
      <c r="C15" s="118">
        <v>0</v>
      </c>
      <c r="D15" s="119">
        <f>ROUND(C15*19%,2)</f>
        <v>0</v>
      </c>
      <c r="E15" s="120">
        <f>C15+D15</f>
        <v>0</v>
      </c>
      <c r="F15" s="20"/>
      <c r="G15" s="27">
        <f>SUM(G13:G14)</f>
        <v>7549</v>
      </c>
    </row>
    <row r="16" spans="1:7" ht="15.75" thickBot="1" x14ac:dyDescent="0.3">
      <c r="A16" s="292" t="s">
        <v>68</v>
      </c>
      <c r="B16" s="293"/>
      <c r="C16" s="122">
        <f>SUM(C13:C15)</f>
        <v>0</v>
      </c>
      <c r="D16" s="122">
        <f>SUM(D13:D15)</f>
        <v>0</v>
      </c>
      <c r="E16" s="122">
        <f>SUM(E13:E15)</f>
        <v>0</v>
      </c>
    </row>
    <row r="17" spans="1:5" ht="15.75" x14ac:dyDescent="0.25">
      <c r="A17" s="137"/>
      <c r="B17" s="173" t="s">
        <v>341</v>
      </c>
      <c r="C17" s="12"/>
      <c r="D17" s="12"/>
      <c r="E17" s="12"/>
    </row>
    <row r="19" spans="1:5" x14ac:dyDescent="0.2">
      <c r="B19" t="s">
        <v>236</v>
      </c>
      <c r="D19" t="s">
        <v>55</v>
      </c>
    </row>
    <row r="20" spans="1:5" x14ac:dyDescent="0.2">
      <c r="B20" s="104"/>
      <c r="C20" s="30"/>
      <c r="D20" s="277" t="s">
        <v>222</v>
      </c>
      <c r="E20" s="277"/>
    </row>
    <row r="21" spans="1:5" x14ac:dyDescent="0.2">
      <c r="B21" s="30"/>
      <c r="C21" s="13"/>
    </row>
    <row r="22" spans="1:5" x14ac:dyDescent="0.2">
      <c r="B22" t="s">
        <v>165</v>
      </c>
      <c r="C22" s="30" t="s">
        <v>207</v>
      </c>
      <c r="D22" t="s">
        <v>291</v>
      </c>
    </row>
    <row r="23" spans="1:5" x14ac:dyDescent="0.2">
      <c r="B23" s="147" t="s">
        <v>173</v>
      </c>
      <c r="D23" t="s">
        <v>292</v>
      </c>
    </row>
  </sheetData>
  <sheetProtection selectLockedCells="1" selectUnlockedCells="1"/>
  <mergeCells count="9">
    <mergeCell ref="D20:E20"/>
    <mergeCell ref="A2:B2"/>
    <mergeCell ref="A3:E3"/>
    <mergeCell ref="A16:B16"/>
    <mergeCell ref="A9:A10"/>
    <mergeCell ref="B9:B10"/>
    <mergeCell ref="A5:E5"/>
    <mergeCell ref="A8:E8"/>
    <mergeCell ref="A12:E12"/>
  </mergeCells>
  <phoneticPr fontId="9" type="noConversion"/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8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6"/>
  <sheetViews>
    <sheetView view="pageBreakPreview" topLeftCell="A31" zoomScale="115" zoomScaleSheetLayoutView="115" workbookViewId="0">
      <selection activeCell="B40" sqref="B40"/>
    </sheetView>
  </sheetViews>
  <sheetFormatPr defaultRowHeight="12.75" x14ac:dyDescent="0.2"/>
  <cols>
    <col min="1" max="1" width="12.140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23" t="s">
        <v>282</v>
      </c>
      <c r="B5" s="334"/>
      <c r="C5" s="334"/>
      <c r="D5" s="334"/>
      <c r="E5" s="33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23598.12</v>
      </c>
      <c r="D17" s="110">
        <f>C17*19%</f>
        <v>4483.6427999999996</v>
      </c>
      <c r="E17" s="110">
        <f>C17+D17</f>
        <v>28081.762799999997</v>
      </c>
      <c r="J17" s="90"/>
    </row>
    <row r="18" spans="1:10" ht="12.75" customHeight="1" x14ac:dyDescent="0.2">
      <c r="A18" s="107" t="s">
        <v>169</v>
      </c>
      <c r="B18" s="138" t="s">
        <v>183</v>
      </c>
      <c r="C18" s="111"/>
      <c r="D18" s="115">
        <f t="shared" ref="D18:D27" si="0">ROUND(C18*19%,2)</f>
        <v>0</v>
      </c>
      <c r="E18" s="111">
        <f t="shared" ref="E18:E27" si="1">C18+D18</f>
        <v>0</v>
      </c>
      <c r="J18" s="90"/>
    </row>
    <row r="19" spans="1:10" ht="12.75" customHeight="1" x14ac:dyDescent="0.2">
      <c r="A19" s="107" t="s">
        <v>176</v>
      </c>
      <c r="B19" s="138" t="s">
        <v>184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177</v>
      </c>
      <c r="B20" s="88" t="s">
        <v>193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178</v>
      </c>
      <c r="B21" s="88" t="s">
        <v>185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179</v>
      </c>
      <c r="B22" s="88" t="s">
        <v>186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180</v>
      </c>
      <c r="B23" s="88" t="s">
        <v>187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181</v>
      </c>
      <c r="B24" s="8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182</v>
      </c>
      <c r="B25" s="8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199</v>
      </c>
      <c r="B26" s="8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200</v>
      </c>
      <c r="B27" s="88" t="s">
        <v>205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201</v>
      </c>
      <c r="B28" s="254" t="s">
        <v>243</v>
      </c>
      <c r="C28" s="251"/>
      <c r="D28" s="255">
        <v>0</v>
      </c>
      <c r="E28" s="251">
        <v>0</v>
      </c>
      <c r="J28" s="90"/>
    </row>
    <row r="29" spans="1:10" ht="12.75" customHeight="1" x14ac:dyDescent="0.2">
      <c r="A29" s="107" t="s">
        <v>202</v>
      </c>
      <c r="B29" s="254" t="s">
        <v>244</v>
      </c>
      <c r="C29" s="251"/>
      <c r="D29" s="255">
        <v>0</v>
      </c>
      <c r="E29" s="251">
        <v>0</v>
      </c>
      <c r="J29" s="90"/>
    </row>
    <row r="30" spans="1:10" ht="12.75" customHeight="1" x14ac:dyDescent="0.2">
      <c r="A30" s="107" t="s">
        <v>203</v>
      </c>
      <c r="B30" s="254" t="s">
        <v>245</v>
      </c>
      <c r="C30" s="251"/>
      <c r="D30" s="255">
        <v>0</v>
      </c>
      <c r="E30" s="251">
        <v>0</v>
      </c>
      <c r="J30" s="90"/>
    </row>
    <row r="31" spans="1:10" x14ac:dyDescent="0.2">
      <c r="A31" s="329" t="s">
        <v>132</v>
      </c>
      <c r="B31" s="335"/>
      <c r="C31" s="253">
        <f>C17+C16+C15+C14</f>
        <v>23598.12</v>
      </c>
      <c r="D31" s="114">
        <f t="shared" ref="D31:E31" si="2">D17+D16+D15+D14</f>
        <v>4483.6427999999996</v>
      </c>
      <c r="E31" s="253">
        <f t="shared" si="2"/>
        <v>28081.762799999997</v>
      </c>
      <c r="J31" s="90">
        <v>37665</v>
      </c>
    </row>
    <row r="32" spans="1:10" s="47" customFormat="1" ht="14.25" customHeight="1" x14ac:dyDescent="0.2">
      <c r="A32" s="52" t="s">
        <v>33</v>
      </c>
      <c r="B32" s="46" t="s">
        <v>130</v>
      </c>
      <c r="C32" s="115">
        <v>0</v>
      </c>
      <c r="D32" s="115">
        <f>ROUND(C32*19%,2)</f>
        <v>0</v>
      </c>
      <c r="E32" s="115">
        <f>C32+D32</f>
        <v>0</v>
      </c>
      <c r="J32" s="133">
        <v>2000</v>
      </c>
    </row>
    <row r="33" spans="1:10" s="51" customFormat="1" x14ac:dyDescent="0.2">
      <c r="A33" s="331" t="s">
        <v>131</v>
      </c>
      <c r="B33" s="331"/>
      <c r="C33" s="116">
        <f>SUM(C32)</f>
        <v>0</v>
      </c>
      <c r="D33" s="116">
        <f>SUM(D32)</f>
        <v>0</v>
      </c>
      <c r="E33" s="116">
        <f>SUM(E32)</f>
        <v>0</v>
      </c>
      <c r="J33" s="106">
        <v>6320</v>
      </c>
    </row>
    <row r="34" spans="1:10" s="50" customFormat="1" ht="27.75" customHeight="1" x14ac:dyDescent="0.2">
      <c r="A34" s="48" t="s">
        <v>34</v>
      </c>
      <c r="B34" s="49" t="s">
        <v>95</v>
      </c>
      <c r="C34" s="115">
        <v>0</v>
      </c>
      <c r="D34" s="113">
        <f>ROUND(C34*19%,2)</f>
        <v>0</v>
      </c>
      <c r="E34" s="113">
        <f>C34+D34</f>
        <v>0</v>
      </c>
      <c r="J34" s="134">
        <f>SUM(J4:J33)</f>
        <v>937153</v>
      </c>
    </row>
    <row r="35" spans="1:10" s="50" customFormat="1" ht="24.75" customHeight="1" x14ac:dyDescent="0.2">
      <c r="A35" s="48" t="s">
        <v>35</v>
      </c>
      <c r="B35" s="49" t="s">
        <v>96</v>
      </c>
      <c r="C35" s="115">
        <v>0</v>
      </c>
      <c r="D35" s="113">
        <f>ROUND(C35*19%,2)</f>
        <v>0</v>
      </c>
      <c r="E35" s="115">
        <v>0</v>
      </c>
    </row>
    <row r="36" spans="1:10" s="50" customFormat="1" ht="17.25" customHeight="1" x14ac:dyDescent="0.2">
      <c r="A36" s="48" t="s">
        <v>36</v>
      </c>
      <c r="B36" s="49" t="s">
        <v>3</v>
      </c>
      <c r="C36" s="115">
        <v>0</v>
      </c>
      <c r="D36" s="113">
        <f>ROUND(C36*19%,2)</f>
        <v>0</v>
      </c>
      <c r="E36" s="113">
        <f>C36+D36</f>
        <v>0</v>
      </c>
    </row>
    <row r="37" spans="1:10" s="50" customFormat="1" ht="20.25" customHeight="1" x14ac:dyDescent="0.2">
      <c r="A37" s="48" t="s">
        <v>37</v>
      </c>
      <c r="B37" s="49" t="s">
        <v>38</v>
      </c>
      <c r="C37" s="115">
        <v>0</v>
      </c>
      <c r="D37" s="113">
        <f>ROUND(C37*19%,2)</f>
        <v>0</v>
      </c>
      <c r="E37" s="115">
        <v>0</v>
      </c>
    </row>
    <row r="38" spans="1:10" s="51" customFormat="1" ht="13.5" thickBot="1" x14ac:dyDescent="0.25">
      <c r="A38" s="326" t="s">
        <v>133</v>
      </c>
      <c r="B38" s="326"/>
      <c r="C38" s="136">
        <f>SUM(C34:C37)</f>
        <v>0</v>
      </c>
      <c r="D38" s="136">
        <f>SUM(D34:D37)</f>
        <v>0</v>
      </c>
      <c r="E38" s="136">
        <f>SUM(E34:E37)</f>
        <v>0</v>
      </c>
    </row>
    <row r="39" spans="1:10" ht="16.5" thickBot="1" x14ac:dyDescent="0.3">
      <c r="A39" s="327" t="s">
        <v>134</v>
      </c>
      <c r="B39" s="327"/>
      <c r="C39" s="117">
        <f>C31+C33+C38</f>
        <v>23598.12</v>
      </c>
      <c r="D39" s="117">
        <f>D31+D33+D38</f>
        <v>4483.6427999999996</v>
      </c>
      <c r="E39" s="117">
        <f>E31+E33+E38</f>
        <v>28081.762799999997</v>
      </c>
    </row>
    <row r="40" spans="1:10" ht="15.75" x14ac:dyDescent="0.25">
      <c r="A40" s="146"/>
      <c r="B40" s="173" t="s">
        <v>341</v>
      </c>
      <c r="C40" s="12"/>
      <c r="D40" s="12"/>
      <c r="E40" s="12"/>
    </row>
    <row r="42" spans="1:10" x14ac:dyDescent="0.2">
      <c r="B42" t="s">
        <v>228</v>
      </c>
      <c r="D42" t="s">
        <v>55</v>
      </c>
    </row>
    <row r="43" spans="1:10" x14ac:dyDescent="0.2">
      <c r="B43" s="104"/>
      <c r="C43" s="30"/>
      <c r="D43" s="277" t="s">
        <v>222</v>
      </c>
      <c r="E43" s="277"/>
    </row>
    <row r="44" spans="1:10" x14ac:dyDescent="0.2">
      <c r="B44" s="30"/>
      <c r="C44" s="13"/>
    </row>
    <row r="45" spans="1:10" x14ac:dyDescent="0.2">
      <c r="B45" t="s">
        <v>165</v>
      </c>
      <c r="C45" s="30" t="s">
        <v>207</v>
      </c>
      <c r="D45" t="s">
        <v>291</v>
      </c>
    </row>
    <row r="46" spans="1:10" ht="12" customHeight="1" x14ac:dyDescent="0.2">
      <c r="B46" s="147" t="s">
        <v>173</v>
      </c>
      <c r="D46" t="s">
        <v>292</v>
      </c>
    </row>
  </sheetData>
  <sheetProtection selectLockedCells="1" selectUnlockedCells="1"/>
  <mergeCells count="13">
    <mergeCell ref="D43:E43"/>
    <mergeCell ref="A2:B2"/>
    <mergeCell ref="A3:E3"/>
    <mergeCell ref="A5:E5"/>
    <mergeCell ref="A6:E6"/>
    <mergeCell ref="A8:E8"/>
    <mergeCell ref="A38:B38"/>
    <mergeCell ref="A39:B39"/>
    <mergeCell ref="A9:A10"/>
    <mergeCell ref="B9:B10"/>
    <mergeCell ref="A12:E12"/>
    <mergeCell ref="A31:B31"/>
    <mergeCell ref="A33:B33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31" zoomScale="115" zoomScaleSheetLayoutView="115" workbookViewId="0">
      <selection activeCell="B39" sqref="B39"/>
    </sheetView>
  </sheetViews>
  <sheetFormatPr defaultRowHeight="12.75" x14ac:dyDescent="0.2"/>
  <cols>
    <col min="1" max="1" width="10.855468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32" t="s">
        <v>246</v>
      </c>
      <c r="B5" s="333"/>
      <c r="C5" s="333"/>
      <c r="D5" s="333"/>
      <c r="E5" s="333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11906.5</v>
      </c>
      <c r="D17" s="110">
        <f>C17*19%</f>
        <v>2262.2350000000001</v>
      </c>
      <c r="E17" s="110">
        <f>C17+D17</f>
        <v>14168.735000000001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8" si="0">ROUND(C18*19%,2)</f>
        <v>0</v>
      </c>
      <c r="E18" s="111">
        <f t="shared" ref="E18:E28" si="1">C18+D18</f>
        <v>0</v>
      </c>
      <c r="J18" s="90"/>
    </row>
    <row r="19" spans="1:10" ht="12.75" customHeight="1" x14ac:dyDescent="0.2">
      <c r="A19" s="107" t="s">
        <v>169</v>
      </c>
      <c r="B19" s="88" t="s">
        <v>193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174</v>
      </c>
      <c r="B20" s="8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8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190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184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8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3.5" customHeight="1" x14ac:dyDescent="0.2">
      <c r="A28" s="107" t="s">
        <v>182</v>
      </c>
      <c r="B28" s="88" t="s">
        <v>211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3.5" customHeight="1" x14ac:dyDescent="0.2">
      <c r="A29" s="107" t="s">
        <v>199</v>
      </c>
      <c r="B29" s="148" t="s">
        <v>229</v>
      </c>
      <c r="C29" s="149"/>
      <c r="D29" s="243">
        <v>0</v>
      </c>
      <c r="E29" s="149">
        <v>0</v>
      </c>
      <c r="J29" s="90"/>
    </row>
    <row r="30" spans="1:10" x14ac:dyDescent="0.2">
      <c r="A30" s="329" t="s">
        <v>132</v>
      </c>
      <c r="B30" s="330"/>
      <c r="C30" s="114">
        <f>C17+C16+C15+C14</f>
        <v>11906.5</v>
      </c>
      <c r="D30" s="114">
        <f t="shared" ref="D30:E30" si="2">D17+D16+D15+D14</f>
        <v>2262.2350000000001</v>
      </c>
      <c r="E30" s="114">
        <f t="shared" si="2"/>
        <v>14168.735000000001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11906.5</v>
      </c>
      <c r="D38" s="117">
        <f>D30+D32+D37</f>
        <v>2262.2350000000001</v>
      </c>
      <c r="E38" s="117">
        <f>E30+E32+E37</f>
        <v>14168.735000000001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14" zoomScale="91" zoomScaleSheetLayoutView="91" workbookViewId="0">
      <selection activeCell="B39" sqref="B39"/>
    </sheetView>
  </sheetViews>
  <sheetFormatPr defaultRowHeight="12.75" x14ac:dyDescent="0.2"/>
  <cols>
    <col min="1" max="1" width="11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23" t="s">
        <v>248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11525.01</v>
      </c>
      <c r="D17" s="110">
        <f>C17*19%</f>
        <v>2189.7519000000002</v>
      </c>
      <c r="E17" s="110">
        <f>C17+D17</f>
        <v>13714.761900000001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9" si="0">ROUND(C18*19%,2)</f>
        <v>0</v>
      </c>
      <c r="E18" s="111">
        <f t="shared" ref="E18:E29" si="1">C18+D18</f>
        <v>0</v>
      </c>
      <c r="J18" s="90"/>
    </row>
    <row r="19" spans="1:10" ht="12.75" customHeight="1" x14ac:dyDescent="0.2">
      <c r="A19" s="107" t="s">
        <v>169</v>
      </c>
      <c r="B19" s="88" t="s">
        <v>193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174</v>
      </c>
      <c r="B20" s="8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8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184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190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88" t="s">
        <v>210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88" t="s">
        <v>211</v>
      </c>
      <c r="C28" s="251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88" t="s">
        <v>247</v>
      </c>
      <c r="C29" s="111"/>
      <c r="D29" s="115">
        <f t="shared" si="0"/>
        <v>0</v>
      </c>
      <c r="E29" s="111">
        <f t="shared" si="1"/>
        <v>0</v>
      </c>
      <c r="J29" s="90"/>
    </row>
    <row r="30" spans="1:10" x14ac:dyDescent="0.2">
      <c r="A30" s="329" t="s">
        <v>132</v>
      </c>
      <c r="B30" s="330"/>
      <c r="C30" s="114">
        <f>C17+C16+C15+C14</f>
        <v>11525.01</v>
      </c>
      <c r="D30" s="114">
        <f t="shared" ref="D30:E30" si="2">D17+D16+D15+D14</f>
        <v>2189.7519000000002</v>
      </c>
      <c r="E30" s="114">
        <f t="shared" si="2"/>
        <v>13714.761900000001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11525.01</v>
      </c>
      <c r="D38" s="117">
        <f>D30+D32+D37</f>
        <v>2189.7519000000002</v>
      </c>
      <c r="E38" s="117">
        <f>E30+E32+E37</f>
        <v>13714.761900000001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6"/>
  <sheetViews>
    <sheetView view="pageBreakPreview" topLeftCell="A10" zoomScale="73" zoomScaleSheetLayoutView="73" workbookViewId="0">
      <selection activeCell="B40" sqref="B40"/>
    </sheetView>
  </sheetViews>
  <sheetFormatPr defaultRowHeight="12.75" x14ac:dyDescent="0.2"/>
  <cols>
    <col min="1" max="1" width="11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23" t="s">
        <v>283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4407.93</v>
      </c>
      <c r="D17" s="110">
        <f>C17*19%</f>
        <v>837.50670000000002</v>
      </c>
      <c r="E17" s="110">
        <f>C17+D17</f>
        <v>5245.4367000000002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249</v>
      </c>
      <c r="C19" s="111"/>
      <c r="D19" s="115">
        <f t="shared" ref="D19:D29" si="0">ROUND(C19*19%,2)</f>
        <v>0</v>
      </c>
      <c r="E19" s="111">
        <f t="shared" ref="E19:E29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212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196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198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191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184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190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2.75" customHeight="1" x14ac:dyDescent="0.2">
      <c r="A29" s="107" t="s">
        <v>199</v>
      </c>
      <c r="B29" s="138" t="s">
        <v>210</v>
      </c>
      <c r="C29" s="111"/>
      <c r="D29" s="115">
        <f t="shared" si="0"/>
        <v>0</v>
      </c>
      <c r="E29" s="111">
        <f t="shared" si="1"/>
        <v>0</v>
      </c>
      <c r="J29" s="90"/>
    </row>
    <row r="30" spans="1:10" ht="12.75" customHeight="1" x14ac:dyDescent="0.2">
      <c r="A30" s="107" t="s">
        <v>200</v>
      </c>
      <c r="B30" s="88" t="s">
        <v>211</v>
      </c>
      <c r="C30" s="111"/>
      <c r="D30" s="115">
        <f t="shared" ref="D30" si="2">ROUND(C30*19%,2)</f>
        <v>0</v>
      </c>
      <c r="E30" s="111">
        <f t="shared" ref="E30" si="3">C30+D30</f>
        <v>0</v>
      </c>
      <c r="J30" s="90"/>
    </row>
    <row r="31" spans="1:10" x14ac:dyDescent="0.2">
      <c r="A31" s="329" t="s">
        <v>132</v>
      </c>
      <c r="B31" s="330"/>
      <c r="C31" s="114">
        <f>C17+C16+C15+C14</f>
        <v>4407.93</v>
      </c>
      <c r="D31" s="114">
        <f t="shared" ref="D31:E31" si="4">D17+D16+D15+D14</f>
        <v>837.50670000000002</v>
      </c>
      <c r="E31" s="114">
        <f t="shared" si="4"/>
        <v>5245.4367000000002</v>
      </c>
      <c r="J31" s="90">
        <v>37665</v>
      </c>
    </row>
    <row r="32" spans="1:10" s="47" customFormat="1" ht="14.25" customHeight="1" x14ac:dyDescent="0.2">
      <c r="A32" s="52" t="s">
        <v>33</v>
      </c>
      <c r="B32" s="46" t="s">
        <v>130</v>
      </c>
      <c r="C32" s="115">
        <v>0</v>
      </c>
      <c r="D32" s="115">
        <f>ROUND(C32*19%,2)</f>
        <v>0</v>
      </c>
      <c r="E32" s="115">
        <f>C32+D32</f>
        <v>0</v>
      </c>
      <c r="J32" s="133">
        <v>2000</v>
      </c>
    </row>
    <row r="33" spans="1:10" s="51" customFormat="1" x14ac:dyDescent="0.2">
      <c r="A33" s="331" t="s">
        <v>131</v>
      </c>
      <c r="B33" s="331"/>
      <c r="C33" s="116">
        <f>SUM(C32)</f>
        <v>0</v>
      </c>
      <c r="D33" s="116">
        <f>SUM(D32)</f>
        <v>0</v>
      </c>
      <c r="E33" s="116">
        <f>SUM(E32)</f>
        <v>0</v>
      </c>
      <c r="J33" s="106">
        <v>6320</v>
      </c>
    </row>
    <row r="34" spans="1:10" s="50" customFormat="1" ht="27.75" customHeight="1" x14ac:dyDescent="0.2">
      <c r="A34" s="48" t="s">
        <v>34</v>
      </c>
      <c r="B34" s="49" t="s">
        <v>95</v>
      </c>
      <c r="C34" s="115">
        <v>0</v>
      </c>
      <c r="D34" s="113">
        <f>ROUND(C34*19%,2)</f>
        <v>0</v>
      </c>
      <c r="E34" s="113">
        <f>C34+D34</f>
        <v>0</v>
      </c>
      <c r="J34" s="134">
        <f>SUM(J4:J33)</f>
        <v>937153</v>
      </c>
    </row>
    <row r="35" spans="1:10" s="50" customFormat="1" ht="24.75" customHeight="1" x14ac:dyDescent="0.2">
      <c r="A35" s="48" t="s">
        <v>35</v>
      </c>
      <c r="B35" s="49" t="s">
        <v>96</v>
      </c>
      <c r="C35" s="115">
        <v>0</v>
      </c>
      <c r="D35" s="113">
        <f>ROUND(C35*19%,2)</f>
        <v>0</v>
      </c>
      <c r="E35" s="115">
        <v>0</v>
      </c>
    </row>
    <row r="36" spans="1:10" s="50" customFormat="1" ht="17.25" customHeight="1" x14ac:dyDescent="0.2">
      <c r="A36" s="48" t="s">
        <v>36</v>
      </c>
      <c r="B36" s="49" t="s">
        <v>3</v>
      </c>
      <c r="C36" s="115">
        <v>0</v>
      </c>
      <c r="D36" s="113">
        <f>ROUND(C36*19%,2)</f>
        <v>0</v>
      </c>
      <c r="E36" s="113">
        <f>C36+D36</f>
        <v>0</v>
      </c>
    </row>
    <row r="37" spans="1:10" s="50" customFormat="1" ht="20.25" customHeight="1" x14ac:dyDescent="0.2">
      <c r="A37" s="48" t="s">
        <v>37</v>
      </c>
      <c r="B37" s="49" t="s">
        <v>38</v>
      </c>
      <c r="C37" s="115">
        <v>0</v>
      </c>
      <c r="D37" s="113">
        <f>ROUND(C37*19%,2)</f>
        <v>0</v>
      </c>
      <c r="E37" s="115">
        <v>0</v>
      </c>
    </row>
    <row r="38" spans="1:10" s="51" customFormat="1" ht="13.5" thickBot="1" x14ac:dyDescent="0.25">
      <c r="A38" s="326" t="s">
        <v>133</v>
      </c>
      <c r="B38" s="326"/>
      <c r="C38" s="136">
        <f>SUM(C34:C37)</f>
        <v>0</v>
      </c>
      <c r="D38" s="136">
        <f>SUM(D34:D37)</f>
        <v>0</v>
      </c>
      <c r="E38" s="136">
        <f>SUM(E34:E37)</f>
        <v>0</v>
      </c>
    </row>
    <row r="39" spans="1:10" ht="16.5" thickBot="1" x14ac:dyDescent="0.3">
      <c r="A39" s="327" t="s">
        <v>134</v>
      </c>
      <c r="B39" s="327"/>
      <c r="C39" s="117">
        <f>C31+C33+C38</f>
        <v>4407.93</v>
      </c>
      <c r="D39" s="117">
        <f>D31+D33+D38</f>
        <v>837.50670000000002</v>
      </c>
      <c r="E39" s="117">
        <f>E31+E33+E38</f>
        <v>5245.4367000000002</v>
      </c>
    </row>
    <row r="40" spans="1:10" ht="15.75" x14ac:dyDescent="0.25">
      <c r="A40" s="146"/>
      <c r="B40" s="173" t="s">
        <v>341</v>
      </c>
      <c r="C40" s="12"/>
      <c r="D40" s="12"/>
      <c r="E40" s="12"/>
    </row>
    <row r="42" spans="1:10" x14ac:dyDescent="0.2">
      <c r="B42" t="s">
        <v>228</v>
      </c>
      <c r="D42" t="s">
        <v>55</v>
      </c>
    </row>
    <row r="43" spans="1:10" x14ac:dyDescent="0.2">
      <c r="B43" s="104"/>
      <c r="C43" s="30"/>
      <c r="D43" s="277" t="s">
        <v>222</v>
      </c>
      <c r="E43" s="277"/>
    </row>
    <row r="44" spans="1:10" x14ac:dyDescent="0.2">
      <c r="B44" s="30"/>
      <c r="C44" s="13"/>
    </row>
    <row r="45" spans="1:10" x14ac:dyDescent="0.2">
      <c r="B45" t="s">
        <v>165</v>
      </c>
      <c r="C45" s="30" t="s">
        <v>207</v>
      </c>
      <c r="D45" t="s">
        <v>291</v>
      </c>
    </row>
    <row r="46" spans="1:10" ht="12" customHeight="1" x14ac:dyDescent="0.2">
      <c r="B46" s="147" t="s">
        <v>173</v>
      </c>
      <c r="D46" t="s">
        <v>292</v>
      </c>
    </row>
  </sheetData>
  <sheetProtection selectLockedCells="1" selectUnlockedCells="1"/>
  <mergeCells count="13">
    <mergeCell ref="D43:E43"/>
    <mergeCell ref="A2:B2"/>
    <mergeCell ref="A3:E3"/>
    <mergeCell ref="A5:E5"/>
    <mergeCell ref="A6:E6"/>
    <mergeCell ref="A8:E8"/>
    <mergeCell ref="A38:B38"/>
    <mergeCell ref="A39:B39"/>
    <mergeCell ref="A9:A10"/>
    <mergeCell ref="B9:B10"/>
    <mergeCell ref="A12:E12"/>
    <mergeCell ref="A31:B31"/>
    <mergeCell ref="A33:B33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19" zoomScale="87" zoomScaleSheetLayoutView="87" workbookViewId="0">
      <selection activeCell="B39" sqref="B39"/>
    </sheetView>
  </sheetViews>
  <sheetFormatPr defaultRowHeight="12.75" x14ac:dyDescent="0.2"/>
  <cols>
    <col min="1" max="1" width="11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5" customHeight="1" x14ac:dyDescent="0.2">
      <c r="A5" s="323" t="s">
        <v>250</v>
      </c>
      <c r="B5" s="334"/>
      <c r="C5" s="334"/>
      <c r="D5" s="334"/>
      <c r="E5" s="334"/>
      <c r="F5" s="143"/>
      <c r="G5" s="143"/>
      <c r="J5" s="90">
        <v>540000</v>
      </c>
    </row>
    <row r="6" spans="1:10" x14ac:dyDescent="0.2">
      <c r="A6" s="336"/>
      <c r="B6" s="336"/>
      <c r="C6" s="336"/>
      <c r="D6" s="336"/>
      <c r="E6" s="336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4239.75</v>
      </c>
      <c r="D17" s="110">
        <f>C17*19%</f>
        <v>805.55250000000001</v>
      </c>
      <c r="E17" s="110">
        <f>C17+D17</f>
        <v>5045.3024999999998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9" si="0">ROUND(C18*19%,2)</f>
        <v>0</v>
      </c>
      <c r="E18" s="111">
        <f t="shared" ref="E18:E29" si="1">C18+D18</f>
        <v>0</v>
      </c>
      <c r="J18" s="90"/>
    </row>
    <row r="19" spans="1:10" ht="12.75" customHeight="1" x14ac:dyDescent="0.2">
      <c r="A19" s="107" t="s">
        <v>169</v>
      </c>
      <c r="B19" s="138" t="s">
        <v>249</v>
      </c>
      <c r="C19" s="111"/>
      <c r="D19" s="115">
        <f t="shared" si="0"/>
        <v>0</v>
      </c>
      <c r="E19" s="111">
        <f t="shared" si="1"/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88" t="s">
        <v>184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210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88" t="s">
        <v>251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88" t="s">
        <v>252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253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88" t="s">
        <v>254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255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88" t="s">
        <v>192</v>
      </c>
      <c r="C28" s="111"/>
      <c r="D28" s="115">
        <f t="shared" si="0"/>
        <v>0</v>
      </c>
      <c r="E28" s="111">
        <f t="shared" si="1"/>
        <v>0</v>
      </c>
      <c r="J28" s="90"/>
    </row>
    <row r="29" spans="1:10" ht="12.75" customHeight="1" x14ac:dyDescent="0.2">
      <c r="A29" s="107" t="s">
        <v>199</v>
      </c>
      <c r="B29" s="138" t="s">
        <v>256</v>
      </c>
      <c r="C29" s="111"/>
      <c r="D29" s="115">
        <f t="shared" si="0"/>
        <v>0</v>
      </c>
      <c r="E29" s="111">
        <f t="shared" si="1"/>
        <v>0</v>
      </c>
      <c r="J29" s="90"/>
    </row>
    <row r="30" spans="1:10" x14ac:dyDescent="0.2">
      <c r="A30" s="329" t="s">
        <v>132</v>
      </c>
      <c r="B30" s="330"/>
      <c r="C30" s="114">
        <f>C17+C16+C15+C14</f>
        <v>4239.75</v>
      </c>
      <c r="D30" s="114">
        <f t="shared" ref="D30:E30" si="2">D17+D16+D15+D14</f>
        <v>805.55250000000001</v>
      </c>
      <c r="E30" s="114">
        <f t="shared" si="2"/>
        <v>5045.3024999999998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49" t="s">
        <v>95</v>
      </c>
      <c r="C33" s="115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4239.75</v>
      </c>
      <c r="D38" s="117">
        <f>D30+D32+D37</f>
        <v>805.55250000000001</v>
      </c>
      <c r="E38" s="117">
        <f>E30+E32+E37</f>
        <v>5045.3024999999998</v>
      </c>
    </row>
    <row r="39" spans="1:10" ht="15.75" x14ac:dyDescent="0.25">
      <c r="A39" s="146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54"/>
  <sheetViews>
    <sheetView view="pageBreakPreview" topLeftCell="A16" zoomScale="77" zoomScaleSheetLayoutView="77" workbookViewId="0">
      <selection activeCell="B48" sqref="B48"/>
    </sheetView>
  </sheetViews>
  <sheetFormatPr defaultRowHeight="12.75" x14ac:dyDescent="0.2"/>
  <cols>
    <col min="1" max="1" width="11.71093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5" ht="15" customHeight="1" x14ac:dyDescent="0.2">
      <c r="A1" s="172" t="s">
        <v>208</v>
      </c>
      <c r="B1" s="172" t="s">
        <v>220</v>
      </c>
    </row>
    <row r="2" spans="1:5" x14ac:dyDescent="0.2">
      <c r="A2" s="283" t="s">
        <v>221</v>
      </c>
      <c r="B2" s="283"/>
      <c r="C2" s="98"/>
    </row>
    <row r="3" spans="1:5" ht="27.75" customHeight="1" x14ac:dyDescent="0.2">
      <c r="A3" s="284" t="s">
        <v>226</v>
      </c>
      <c r="B3" s="284"/>
      <c r="C3" s="284"/>
      <c r="D3" s="284"/>
      <c r="E3" s="284"/>
    </row>
    <row r="4" spans="1:5" ht="16.5" customHeight="1" x14ac:dyDescent="0.2">
      <c r="A4" s="144"/>
      <c r="B4" s="145"/>
      <c r="C4" s="145"/>
      <c r="D4" s="145"/>
      <c r="E4" s="145"/>
    </row>
    <row r="5" spans="1:5" ht="15" customHeight="1" x14ac:dyDescent="0.2">
      <c r="A5" s="323" t="s">
        <v>284</v>
      </c>
      <c r="B5" s="334"/>
      <c r="C5" s="334"/>
      <c r="D5" s="334"/>
      <c r="E5" s="334"/>
    </row>
    <row r="6" spans="1:5" x14ac:dyDescent="0.2">
      <c r="A6" s="325"/>
      <c r="B6" s="325"/>
      <c r="C6" s="325"/>
      <c r="D6" s="325"/>
      <c r="E6" s="325"/>
    </row>
    <row r="7" spans="1:5" x14ac:dyDescent="0.2">
      <c r="A7" s="142"/>
      <c r="B7" s="4"/>
      <c r="C7" s="4"/>
    </row>
    <row r="8" spans="1:5" ht="13.5" thickBot="1" x14ac:dyDescent="0.25">
      <c r="A8" s="297"/>
      <c r="B8" s="298"/>
      <c r="C8" s="298"/>
      <c r="D8" s="298"/>
      <c r="E8" s="298"/>
    </row>
    <row r="9" spans="1:5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</row>
    <row r="10" spans="1:5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</row>
    <row r="11" spans="1:5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</row>
    <row r="12" spans="1:5" ht="12.75" customHeight="1" x14ac:dyDescent="0.2">
      <c r="A12" s="328" t="s">
        <v>121</v>
      </c>
      <c r="B12" s="328"/>
      <c r="C12" s="328"/>
      <c r="D12" s="328"/>
      <c r="E12" s="328"/>
    </row>
    <row r="13" spans="1:5" ht="12.75" customHeight="1" x14ac:dyDescent="0.2">
      <c r="A13" s="44" t="s">
        <v>31</v>
      </c>
      <c r="B13" s="45" t="s">
        <v>32</v>
      </c>
      <c r="C13" s="45"/>
      <c r="D13" s="45"/>
      <c r="E13" s="45"/>
    </row>
    <row r="14" spans="1:5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</row>
    <row r="15" spans="1:5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</row>
    <row r="16" spans="1:5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</row>
    <row r="17" spans="1:5" ht="12.75" customHeight="1" x14ac:dyDescent="0.2">
      <c r="A17" s="99" t="s">
        <v>126</v>
      </c>
      <c r="B17" s="80" t="s">
        <v>129</v>
      </c>
      <c r="C17" s="110">
        <v>40196.699999999997</v>
      </c>
      <c r="D17" s="110">
        <f>C17*19%</f>
        <v>7637.3729999999996</v>
      </c>
      <c r="E17" s="110">
        <f>C17+D17</f>
        <v>47834.072999999997</v>
      </c>
    </row>
    <row r="18" spans="1:5" ht="12.75" customHeight="1" x14ac:dyDescent="0.2">
      <c r="A18" s="107" t="s">
        <v>168</v>
      </c>
      <c r="B18" s="138" t="s">
        <v>183</v>
      </c>
      <c r="C18" s="111"/>
      <c r="D18" s="115">
        <f t="shared" ref="D18:D38" si="0">ROUND(C18*19%,2)</f>
        <v>0</v>
      </c>
      <c r="E18" s="111">
        <f t="shared" ref="E18:E38" si="1">C18+D18</f>
        <v>0</v>
      </c>
    </row>
    <row r="19" spans="1:5" ht="12.75" customHeight="1" x14ac:dyDescent="0.2">
      <c r="A19" s="107" t="s">
        <v>169</v>
      </c>
      <c r="B19" s="138" t="s">
        <v>193</v>
      </c>
      <c r="C19" s="111"/>
      <c r="D19" s="115">
        <f t="shared" si="0"/>
        <v>0</v>
      </c>
      <c r="E19" s="111">
        <f t="shared" si="1"/>
        <v>0</v>
      </c>
    </row>
    <row r="20" spans="1:5" ht="12.75" customHeight="1" x14ac:dyDescent="0.2">
      <c r="A20" s="107" t="s">
        <v>174</v>
      </c>
      <c r="B20" s="88" t="s">
        <v>185</v>
      </c>
      <c r="C20" s="111"/>
      <c r="D20" s="115">
        <f t="shared" si="0"/>
        <v>0</v>
      </c>
      <c r="E20" s="111">
        <f t="shared" si="1"/>
        <v>0</v>
      </c>
    </row>
    <row r="21" spans="1:5" ht="12.75" customHeight="1" x14ac:dyDescent="0.2">
      <c r="A21" s="107" t="s">
        <v>175</v>
      </c>
      <c r="B21" s="88" t="s">
        <v>186</v>
      </c>
      <c r="C21" s="111"/>
      <c r="D21" s="115">
        <f t="shared" si="0"/>
        <v>0</v>
      </c>
      <c r="E21" s="111">
        <f t="shared" si="1"/>
        <v>0</v>
      </c>
    </row>
    <row r="22" spans="1:5" ht="12.75" customHeight="1" x14ac:dyDescent="0.2">
      <c r="A22" s="107" t="s">
        <v>176</v>
      </c>
      <c r="B22" s="88" t="s">
        <v>187</v>
      </c>
      <c r="C22" s="111"/>
      <c r="D22" s="115">
        <f t="shared" si="0"/>
        <v>0</v>
      </c>
      <c r="E22" s="111">
        <f t="shared" si="1"/>
        <v>0</v>
      </c>
    </row>
    <row r="23" spans="1:5" ht="12.75" customHeight="1" x14ac:dyDescent="0.2">
      <c r="A23" s="107" t="s">
        <v>177</v>
      </c>
      <c r="B23" s="88" t="s">
        <v>189</v>
      </c>
      <c r="C23" s="111"/>
      <c r="D23" s="115">
        <f t="shared" si="0"/>
        <v>0</v>
      </c>
      <c r="E23" s="111">
        <f t="shared" si="1"/>
        <v>0</v>
      </c>
    </row>
    <row r="24" spans="1:5" ht="12.75" customHeight="1" x14ac:dyDescent="0.2">
      <c r="A24" s="107" t="s">
        <v>178</v>
      </c>
      <c r="B24" s="88" t="s">
        <v>191</v>
      </c>
      <c r="C24" s="111"/>
      <c r="D24" s="115">
        <f t="shared" si="0"/>
        <v>0</v>
      </c>
      <c r="E24" s="111">
        <f t="shared" si="1"/>
        <v>0</v>
      </c>
    </row>
    <row r="25" spans="1:5" ht="12.75" customHeight="1" x14ac:dyDescent="0.2">
      <c r="A25" s="107" t="s">
        <v>179</v>
      </c>
      <c r="B25" s="88" t="s">
        <v>190</v>
      </c>
      <c r="C25" s="111"/>
      <c r="D25" s="115">
        <f t="shared" si="0"/>
        <v>0</v>
      </c>
      <c r="E25" s="111">
        <f t="shared" si="1"/>
        <v>0</v>
      </c>
    </row>
    <row r="26" spans="1:5" ht="12.75" customHeight="1" x14ac:dyDescent="0.2">
      <c r="A26" s="107" t="s">
        <v>180</v>
      </c>
      <c r="B26" s="88" t="s">
        <v>198</v>
      </c>
      <c r="C26" s="111"/>
      <c r="D26" s="115">
        <f t="shared" si="0"/>
        <v>0</v>
      </c>
      <c r="E26" s="111">
        <f t="shared" si="1"/>
        <v>0</v>
      </c>
    </row>
    <row r="27" spans="1:5" ht="12.75" customHeight="1" x14ac:dyDescent="0.2">
      <c r="A27" s="107" t="s">
        <v>181</v>
      </c>
      <c r="B27" s="88" t="s">
        <v>196</v>
      </c>
      <c r="C27" s="111"/>
      <c r="D27" s="115">
        <f t="shared" si="0"/>
        <v>0</v>
      </c>
      <c r="E27" s="111">
        <f t="shared" si="1"/>
        <v>0</v>
      </c>
    </row>
    <row r="28" spans="1:5" ht="12.75" customHeight="1" x14ac:dyDescent="0.2">
      <c r="A28" s="107" t="s">
        <v>182</v>
      </c>
      <c r="B28" s="88" t="s">
        <v>205</v>
      </c>
      <c r="C28" s="111"/>
      <c r="D28" s="115">
        <f t="shared" si="0"/>
        <v>0</v>
      </c>
      <c r="E28" s="111">
        <f t="shared" si="1"/>
        <v>0</v>
      </c>
    </row>
    <row r="29" spans="1:5" ht="12.75" customHeight="1" x14ac:dyDescent="0.2">
      <c r="A29" s="107" t="s">
        <v>199</v>
      </c>
      <c r="B29" s="88" t="s">
        <v>192</v>
      </c>
      <c r="C29" s="111"/>
      <c r="D29" s="115">
        <f t="shared" si="0"/>
        <v>0</v>
      </c>
      <c r="E29" s="111">
        <f t="shared" si="1"/>
        <v>0</v>
      </c>
    </row>
    <row r="30" spans="1:5" ht="12.75" customHeight="1" x14ac:dyDescent="0.2">
      <c r="A30" s="107" t="s">
        <v>200</v>
      </c>
      <c r="B30" s="88" t="s">
        <v>184</v>
      </c>
      <c r="C30" s="111"/>
      <c r="D30" s="115">
        <f t="shared" si="0"/>
        <v>0</v>
      </c>
      <c r="E30" s="111">
        <f t="shared" si="1"/>
        <v>0</v>
      </c>
    </row>
    <row r="31" spans="1:5" ht="12.75" customHeight="1" x14ac:dyDescent="0.2">
      <c r="A31" s="107" t="s">
        <v>201</v>
      </c>
      <c r="B31" s="257" t="s">
        <v>257</v>
      </c>
      <c r="C31" s="252"/>
      <c r="D31" s="243">
        <v>0</v>
      </c>
      <c r="E31" s="252">
        <v>0</v>
      </c>
    </row>
    <row r="32" spans="1:5" ht="12.75" customHeight="1" x14ac:dyDescent="0.2">
      <c r="A32" s="107" t="s">
        <v>202</v>
      </c>
      <c r="B32" s="257" t="s">
        <v>258</v>
      </c>
      <c r="C32" s="252"/>
      <c r="D32" s="243">
        <v>0</v>
      </c>
      <c r="E32" s="252">
        <v>0</v>
      </c>
    </row>
    <row r="33" spans="1:5" ht="12.75" customHeight="1" x14ac:dyDescent="0.2">
      <c r="A33" s="107" t="s">
        <v>203</v>
      </c>
      <c r="B33" s="257" t="s">
        <v>259</v>
      </c>
      <c r="C33" s="252"/>
      <c r="D33" s="243">
        <v>0</v>
      </c>
      <c r="E33" s="252">
        <v>0</v>
      </c>
    </row>
    <row r="34" spans="1:5" ht="12.75" customHeight="1" x14ac:dyDescent="0.2">
      <c r="A34" s="107" t="s">
        <v>204</v>
      </c>
      <c r="B34" s="257" t="s">
        <v>260</v>
      </c>
      <c r="C34" s="252" t="s">
        <v>223</v>
      </c>
      <c r="D34" s="243">
        <v>0</v>
      </c>
      <c r="E34" s="252">
        <v>0</v>
      </c>
    </row>
    <row r="35" spans="1:5" ht="12.75" customHeight="1" x14ac:dyDescent="0.2">
      <c r="A35" s="107" t="s">
        <v>206</v>
      </c>
      <c r="B35" s="257" t="s">
        <v>264</v>
      </c>
      <c r="C35" s="252"/>
      <c r="D35" s="243">
        <v>0</v>
      </c>
      <c r="E35" s="252">
        <v>0</v>
      </c>
    </row>
    <row r="36" spans="1:5" ht="12.75" customHeight="1" x14ac:dyDescent="0.2">
      <c r="A36" s="107" t="s">
        <v>261</v>
      </c>
      <c r="B36" s="257" t="s">
        <v>265</v>
      </c>
      <c r="C36" s="252"/>
      <c r="D36" s="243">
        <v>0</v>
      </c>
      <c r="E36" s="252">
        <v>0</v>
      </c>
    </row>
    <row r="37" spans="1:5" ht="12.75" customHeight="1" x14ac:dyDescent="0.2">
      <c r="A37" s="107" t="s">
        <v>262</v>
      </c>
      <c r="B37" s="88" t="s">
        <v>210</v>
      </c>
      <c r="C37" s="111"/>
      <c r="D37" s="115">
        <f t="shared" si="0"/>
        <v>0</v>
      </c>
      <c r="E37" s="111">
        <f t="shared" si="1"/>
        <v>0</v>
      </c>
    </row>
    <row r="38" spans="1:5" ht="12.75" customHeight="1" x14ac:dyDescent="0.2">
      <c r="A38" s="107" t="s">
        <v>263</v>
      </c>
      <c r="B38" s="88" t="s">
        <v>211</v>
      </c>
      <c r="C38" s="111"/>
      <c r="D38" s="115">
        <f t="shared" si="0"/>
        <v>0</v>
      </c>
      <c r="E38" s="111">
        <f t="shared" si="1"/>
        <v>0</v>
      </c>
    </row>
    <row r="39" spans="1:5" x14ac:dyDescent="0.2">
      <c r="A39" s="329" t="s">
        <v>132</v>
      </c>
      <c r="B39" s="330"/>
      <c r="C39" s="114">
        <f>C17+C16+C15+C14</f>
        <v>40196.699999999997</v>
      </c>
      <c r="D39" s="114">
        <f t="shared" ref="D39:E39" si="2">D17+D16+D15+D14</f>
        <v>7637.3729999999996</v>
      </c>
      <c r="E39" s="114">
        <f t="shared" si="2"/>
        <v>47834.072999999997</v>
      </c>
    </row>
    <row r="40" spans="1:5" s="47" customFormat="1" ht="14.25" customHeight="1" x14ac:dyDescent="0.2">
      <c r="A40" s="52" t="s">
        <v>33</v>
      </c>
      <c r="B40" s="46" t="s">
        <v>130</v>
      </c>
      <c r="C40" s="115">
        <v>0</v>
      </c>
      <c r="D40" s="115">
        <f>ROUND(C40*19%,2)</f>
        <v>0</v>
      </c>
      <c r="E40" s="115">
        <f>C40+D40</f>
        <v>0</v>
      </c>
    </row>
    <row r="41" spans="1:5" s="51" customFormat="1" x14ac:dyDescent="0.2">
      <c r="A41" s="331" t="s">
        <v>131</v>
      </c>
      <c r="B41" s="331"/>
      <c r="C41" s="116">
        <f>SUM(C40)</f>
        <v>0</v>
      </c>
      <c r="D41" s="116">
        <f>SUM(D40)</f>
        <v>0</v>
      </c>
      <c r="E41" s="116">
        <f>SUM(E40)</f>
        <v>0</v>
      </c>
    </row>
    <row r="42" spans="1:5" s="50" customFormat="1" ht="27.75" customHeight="1" x14ac:dyDescent="0.2">
      <c r="A42" s="48" t="s">
        <v>34</v>
      </c>
      <c r="B42" s="49" t="s">
        <v>95</v>
      </c>
      <c r="C42" s="115">
        <v>0</v>
      </c>
      <c r="D42" s="113">
        <f>ROUND(C42*19%,2)</f>
        <v>0</v>
      </c>
      <c r="E42" s="113">
        <f>C42+D42</f>
        <v>0</v>
      </c>
    </row>
    <row r="43" spans="1:5" s="50" customFormat="1" ht="24.75" customHeight="1" x14ac:dyDescent="0.2">
      <c r="A43" s="48" t="s">
        <v>35</v>
      </c>
      <c r="B43" s="49" t="s">
        <v>96</v>
      </c>
      <c r="C43" s="115">
        <v>0</v>
      </c>
      <c r="D43" s="113">
        <f>ROUND(C43*19%,2)</f>
        <v>0</v>
      </c>
      <c r="E43" s="115">
        <v>0</v>
      </c>
    </row>
    <row r="44" spans="1:5" s="50" customFormat="1" ht="17.25" customHeight="1" x14ac:dyDescent="0.2">
      <c r="A44" s="48" t="s">
        <v>36</v>
      </c>
      <c r="B44" s="49" t="s">
        <v>3</v>
      </c>
      <c r="C44" s="115">
        <v>0</v>
      </c>
      <c r="D44" s="113">
        <f>ROUND(C44*19%,2)</f>
        <v>0</v>
      </c>
      <c r="E44" s="113">
        <f>C44+D44</f>
        <v>0</v>
      </c>
    </row>
    <row r="45" spans="1:5" s="50" customFormat="1" ht="20.25" customHeight="1" x14ac:dyDescent="0.2">
      <c r="A45" s="48" t="s">
        <v>37</v>
      </c>
      <c r="B45" s="49" t="s">
        <v>38</v>
      </c>
      <c r="C45" s="115">
        <v>0</v>
      </c>
      <c r="D45" s="113">
        <f>ROUND(C45*19%,2)</f>
        <v>0</v>
      </c>
      <c r="E45" s="115">
        <v>0</v>
      </c>
    </row>
    <row r="46" spans="1:5" s="51" customFormat="1" ht="13.5" thickBot="1" x14ac:dyDescent="0.25">
      <c r="A46" s="326" t="s">
        <v>133</v>
      </c>
      <c r="B46" s="326"/>
      <c r="C46" s="136">
        <f>SUM(C42:C45)</f>
        <v>0</v>
      </c>
      <c r="D46" s="136">
        <f>SUM(D42:D45)</f>
        <v>0</v>
      </c>
      <c r="E46" s="136">
        <f>SUM(E42:E45)</f>
        <v>0</v>
      </c>
    </row>
    <row r="47" spans="1:5" ht="16.5" thickBot="1" x14ac:dyDescent="0.3">
      <c r="A47" s="327" t="s">
        <v>134</v>
      </c>
      <c r="B47" s="327"/>
      <c r="C47" s="117">
        <f>C39+C41+C46</f>
        <v>40196.699999999997</v>
      </c>
      <c r="D47" s="117">
        <f>D39+D41+D46</f>
        <v>7637.3729999999996</v>
      </c>
      <c r="E47" s="117">
        <f>E39+E41+E46</f>
        <v>47834.072999999997</v>
      </c>
    </row>
    <row r="48" spans="1:5" ht="15.75" x14ac:dyDescent="0.25">
      <c r="A48" s="146"/>
      <c r="B48" s="173" t="s">
        <v>341</v>
      </c>
      <c r="C48" s="12"/>
      <c r="D48" s="12"/>
      <c r="E48" s="12"/>
    </row>
    <row r="50" spans="2:5" x14ac:dyDescent="0.2">
      <c r="B50" t="s">
        <v>228</v>
      </c>
      <c r="D50" t="s">
        <v>55</v>
      </c>
    </row>
    <row r="51" spans="2:5" x14ac:dyDescent="0.2">
      <c r="B51" s="104"/>
      <c r="C51" s="30"/>
      <c r="D51" s="277" t="s">
        <v>222</v>
      </c>
      <c r="E51" s="277"/>
    </row>
    <row r="52" spans="2:5" x14ac:dyDescent="0.2">
      <c r="B52" s="30"/>
      <c r="C52" s="13"/>
    </row>
    <row r="53" spans="2:5" x14ac:dyDescent="0.2">
      <c r="B53" t="s">
        <v>165</v>
      </c>
      <c r="C53" s="30" t="s">
        <v>207</v>
      </c>
      <c r="D53" t="s">
        <v>291</v>
      </c>
    </row>
    <row r="54" spans="2:5" ht="12" customHeight="1" x14ac:dyDescent="0.2">
      <c r="B54" s="147" t="s">
        <v>173</v>
      </c>
      <c r="D54" t="s">
        <v>292</v>
      </c>
    </row>
  </sheetData>
  <sheetProtection selectLockedCells="1" selectUnlockedCells="1"/>
  <mergeCells count="13">
    <mergeCell ref="D51:E51"/>
    <mergeCell ref="A2:B2"/>
    <mergeCell ref="A3:E3"/>
    <mergeCell ref="A5:E5"/>
    <mergeCell ref="A6:E6"/>
    <mergeCell ref="A8:E8"/>
    <mergeCell ref="A46:B46"/>
    <mergeCell ref="A47:B47"/>
    <mergeCell ref="A9:A10"/>
    <mergeCell ref="B9:B10"/>
    <mergeCell ref="A12:E12"/>
    <mergeCell ref="A39:B39"/>
    <mergeCell ref="A41:B4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79" firstPageNumber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45"/>
  <sheetViews>
    <sheetView view="pageBreakPreview" topLeftCell="A28" zoomScale="115" zoomScaleSheetLayoutView="115" workbookViewId="0">
      <selection activeCell="B39" sqref="B39"/>
    </sheetView>
  </sheetViews>
  <sheetFormatPr defaultRowHeight="12.75" x14ac:dyDescent="0.2"/>
  <cols>
    <col min="1" max="1" width="11.5703125" customWidth="1"/>
    <col min="2" max="2" width="53" customWidth="1"/>
    <col min="3" max="3" width="12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61"/>
      <c r="B4" s="162"/>
      <c r="C4" s="162"/>
      <c r="D4" s="162"/>
      <c r="E4" s="162"/>
      <c r="J4" s="90">
        <v>280000</v>
      </c>
    </row>
    <row r="5" spans="1:10" ht="15" customHeight="1" x14ac:dyDescent="0.2">
      <c r="A5" s="323" t="s">
        <v>267</v>
      </c>
      <c r="B5" s="334"/>
      <c r="C5" s="334"/>
      <c r="D5" s="334"/>
      <c r="E5" s="33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60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58">
        <f>'Cap. 3'!C10</f>
        <v>3</v>
      </c>
      <c r="D11" s="158">
        <f>'Cap. 3'!D10</f>
        <v>4</v>
      </c>
      <c r="E11" s="158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59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11717.67</v>
      </c>
      <c r="D17" s="110">
        <f>C17*19%</f>
        <v>2226.3573000000001</v>
      </c>
      <c r="E17" s="110">
        <f>C17+D17</f>
        <v>13944.0273</v>
      </c>
      <c r="J17" s="90"/>
    </row>
    <row r="18" spans="1:10" ht="12.75" customHeight="1" x14ac:dyDescent="0.2">
      <c r="A18" s="107" t="s">
        <v>168</v>
      </c>
      <c r="B18" s="138" t="s">
        <v>183</v>
      </c>
      <c r="C18" s="110"/>
      <c r="D18" s="111">
        <v>0</v>
      </c>
      <c r="E18" s="111">
        <v>0</v>
      </c>
      <c r="J18" s="90"/>
    </row>
    <row r="19" spans="1:10" ht="12.75" customHeight="1" x14ac:dyDescent="0.2">
      <c r="A19" s="107" t="s">
        <v>169</v>
      </c>
      <c r="B19" s="138" t="s">
        <v>193</v>
      </c>
      <c r="C19" s="110"/>
      <c r="D19" s="111">
        <v>0</v>
      </c>
      <c r="E19" s="111">
        <v>0</v>
      </c>
      <c r="J19" s="90"/>
    </row>
    <row r="20" spans="1:10" ht="12.75" customHeight="1" x14ac:dyDescent="0.2">
      <c r="A20" s="107" t="s">
        <v>174</v>
      </c>
      <c r="B20" s="88" t="s">
        <v>185</v>
      </c>
      <c r="C20" s="110"/>
      <c r="D20" s="111">
        <f t="shared" ref="D20:E22" si="0">SUM(D31:D32)</f>
        <v>0</v>
      </c>
      <c r="E20" s="111">
        <f t="shared" si="0"/>
        <v>0</v>
      </c>
      <c r="J20" s="90"/>
    </row>
    <row r="21" spans="1:10" ht="12.75" customHeight="1" x14ac:dyDescent="0.2">
      <c r="A21" s="107" t="s">
        <v>175</v>
      </c>
      <c r="B21" s="88" t="s">
        <v>186</v>
      </c>
      <c r="C21" s="110"/>
      <c r="D21" s="111">
        <f t="shared" si="0"/>
        <v>0</v>
      </c>
      <c r="E21" s="111">
        <f t="shared" si="0"/>
        <v>0</v>
      </c>
      <c r="J21" s="90"/>
    </row>
    <row r="22" spans="1:10" ht="12.75" customHeight="1" x14ac:dyDescent="0.2">
      <c r="A22" s="107" t="s">
        <v>176</v>
      </c>
      <c r="B22" s="88" t="s">
        <v>187</v>
      </c>
      <c r="C22" s="110"/>
      <c r="D22" s="111">
        <f t="shared" si="0"/>
        <v>0</v>
      </c>
      <c r="E22" s="111">
        <f t="shared" si="0"/>
        <v>0</v>
      </c>
      <c r="J22" s="90"/>
    </row>
    <row r="23" spans="1:10" ht="12.75" customHeight="1" x14ac:dyDescent="0.2">
      <c r="A23" s="107" t="s">
        <v>177</v>
      </c>
      <c r="B23" s="88" t="s">
        <v>189</v>
      </c>
      <c r="C23" s="110"/>
      <c r="D23" s="111">
        <v>0</v>
      </c>
      <c r="E23" s="111">
        <v>0</v>
      </c>
      <c r="J23" s="90"/>
    </row>
    <row r="24" spans="1:10" ht="12.75" customHeight="1" x14ac:dyDescent="0.2">
      <c r="A24" s="107" t="s">
        <v>178</v>
      </c>
      <c r="B24" s="88" t="s">
        <v>184</v>
      </c>
      <c r="C24" s="110"/>
      <c r="D24" s="111">
        <v>0</v>
      </c>
      <c r="E24" s="111">
        <v>0</v>
      </c>
      <c r="J24" s="90"/>
    </row>
    <row r="25" spans="1:10" ht="12.75" customHeight="1" x14ac:dyDescent="0.2">
      <c r="A25" s="107" t="s">
        <v>179</v>
      </c>
      <c r="B25" s="88" t="s">
        <v>190</v>
      </c>
      <c r="C25" s="110"/>
      <c r="D25" s="111">
        <v>0</v>
      </c>
      <c r="E25" s="111">
        <v>0</v>
      </c>
      <c r="J25" s="90"/>
    </row>
    <row r="26" spans="1:10" ht="12.75" customHeight="1" x14ac:dyDescent="0.2">
      <c r="A26" s="107" t="s">
        <v>180</v>
      </c>
      <c r="B26" s="138" t="s">
        <v>210</v>
      </c>
      <c r="C26" s="111"/>
      <c r="D26" s="115">
        <f t="shared" ref="D26:D29" si="1">ROUND(C26*19%,2)</f>
        <v>0</v>
      </c>
      <c r="E26" s="111">
        <f t="shared" ref="E26:E29" si="2">C26+D26</f>
        <v>0</v>
      </c>
      <c r="J26" s="90"/>
    </row>
    <row r="27" spans="1:10" ht="12.75" customHeight="1" x14ac:dyDescent="0.2">
      <c r="A27" s="256" t="s">
        <v>181</v>
      </c>
      <c r="B27" s="258" t="s">
        <v>251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256" t="s">
        <v>182</v>
      </c>
      <c r="B28" s="258" t="s">
        <v>266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271</v>
      </c>
      <c r="C29" s="111"/>
      <c r="D29" s="115">
        <f t="shared" si="1"/>
        <v>0</v>
      </c>
      <c r="E29" s="111">
        <f t="shared" si="2"/>
        <v>0</v>
      </c>
      <c r="J29" s="90"/>
    </row>
    <row r="30" spans="1:10" x14ac:dyDescent="0.2">
      <c r="A30" s="329" t="s">
        <v>132</v>
      </c>
      <c r="B30" s="330"/>
      <c r="C30" s="114">
        <f>C17+C16+C15+C14</f>
        <v>11717.67</v>
      </c>
      <c r="D30" s="114">
        <f>D17+D16+D15+D14</f>
        <v>2226.3573000000001</v>
      </c>
      <c r="E30" s="114">
        <f>E17+E16+E15+E14</f>
        <v>13944.0273</v>
      </c>
      <c r="J30" s="90">
        <v>37665</v>
      </c>
    </row>
    <row r="31" spans="1:10" s="47" customFormat="1" ht="14.25" customHeight="1" x14ac:dyDescent="0.2">
      <c r="A31" s="52" t="s">
        <v>33</v>
      </c>
      <c r="B31" s="46" t="s">
        <v>130</v>
      </c>
      <c r="C31" s="115">
        <v>0</v>
      </c>
      <c r="D31" s="115">
        <f>ROUND(C31*19%,2)</f>
        <v>0</v>
      </c>
      <c r="E31" s="115">
        <f>C31+D31</f>
        <v>0</v>
      </c>
      <c r="J31" s="133">
        <v>2000</v>
      </c>
    </row>
    <row r="32" spans="1:10" s="51" customFormat="1" x14ac:dyDescent="0.2">
      <c r="A32" s="331" t="s">
        <v>131</v>
      </c>
      <c r="B32" s="331"/>
      <c r="C32" s="116">
        <f>SUM(C31)</f>
        <v>0</v>
      </c>
      <c r="D32" s="116">
        <f>SUM(D31)</f>
        <v>0</v>
      </c>
      <c r="E32" s="116">
        <f>SUM(E31)</f>
        <v>0</v>
      </c>
      <c r="J32" s="106">
        <v>6320</v>
      </c>
    </row>
    <row r="33" spans="1:10" s="50" customFormat="1" ht="27.75" customHeight="1" x14ac:dyDescent="0.2">
      <c r="A33" s="48" t="s">
        <v>34</v>
      </c>
      <c r="B33" s="150" t="s">
        <v>95</v>
      </c>
      <c r="C33" s="151">
        <v>0</v>
      </c>
      <c r="D33" s="113">
        <f>ROUND(C33*19%,2)</f>
        <v>0</v>
      </c>
      <c r="E33" s="113">
        <f>C33+D33</f>
        <v>0</v>
      </c>
      <c r="J33" s="134">
        <f>SUM(J4:J32)</f>
        <v>937153</v>
      </c>
    </row>
    <row r="34" spans="1:10" s="50" customFormat="1" ht="24.75" customHeight="1" x14ac:dyDescent="0.2">
      <c r="A34" s="48" t="s">
        <v>35</v>
      </c>
      <c r="B34" s="49" t="s">
        <v>96</v>
      </c>
      <c r="C34" s="115">
        <v>0</v>
      </c>
      <c r="D34" s="113">
        <f>ROUND(C34*19%,2)</f>
        <v>0</v>
      </c>
      <c r="E34" s="115">
        <v>0</v>
      </c>
    </row>
    <row r="35" spans="1:10" s="50" customFormat="1" ht="17.25" customHeight="1" x14ac:dyDescent="0.2">
      <c r="A35" s="48" t="s">
        <v>36</v>
      </c>
      <c r="B35" s="49" t="s">
        <v>3</v>
      </c>
      <c r="C35" s="115">
        <v>0</v>
      </c>
      <c r="D35" s="113">
        <f>ROUND(C35*19%,2)</f>
        <v>0</v>
      </c>
      <c r="E35" s="113">
        <f>C35+D35</f>
        <v>0</v>
      </c>
    </row>
    <row r="36" spans="1:10" s="50" customFormat="1" ht="20.25" customHeight="1" x14ac:dyDescent="0.2">
      <c r="A36" s="48" t="s">
        <v>37</v>
      </c>
      <c r="B36" s="49" t="s">
        <v>38</v>
      </c>
      <c r="C36" s="115">
        <v>0</v>
      </c>
      <c r="D36" s="113">
        <f>ROUND(C36*19%,2)</f>
        <v>0</v>
      </c>
      <c r="E36" s="115">
        <v>0</v>
      </c>
    </row>
    <row r="37" spans="1:10" s="51" customFormat="1" ht="13.5" thickBot="1" x14ac:dyDescent="0.25">
      <c r="A37" s="326" t="s">
        <v>133</v>
      </c>
      <c r="B37" s="326"/>
      <c r="C37" s="136">
        <f>SUM(C33:C36)</f>
        <v>0</v>
      </c>
      <c r="D37" s="136">
        <f>SUM(D33:D36)</f>
        <v>0</v>
      </c>
      <c r="E37" s="136">
        <f>SUM(E33:E36)</f>
        <v>0</v>
      </c>
    </row>
    <row r="38" spans="1:10" ht="16.5" thickBot="1" x14ac:dyDescent="0.3">
      <c r="A38" s="327" t="s">
        <v>134</v>
      </c>
      <c r="B38" s="327"/>
      <c r="C38" s="117">
        <f>C30+C32+C37</f>
        <v>11717.67</v>
      </c>
      <c r="D38" s="117">
        <f>D30+D32+D37</f>
        <v>2226.3573000000001</v>
      </c>
      <c r="E38" s="117">
        <f>E30+E32+E37</f>
        <v>13944.0273</v>
      </c>
    </row>
    <row r="39" spans="1:10" ht="15.75" x14ac:dyDescent="0.25">
      <c r="A39" s="163"/>
      <c r="B39" s="173" t="s">
        <v>341</v>
      </c>
      <c r="C39" s="12"/>
      <c r="D39" s="12"/>
      <c r="E39" s="12"/>
    </row>
    <row r="41" spans="1:10" x14ac:dyDescent="0.2">
      <c r="B41" t="s">
        <v>228</v>
      </c>
      <c r="D41" t="s">
        <v>55</v>
      </c>
    </row>
    <row r="42" spans="1:10" x14ac:dyDescent="0.2">
      <c r="B42" s="104"/>
      <c r="C42" s="30"/>
      <c r="D42" s="277" t="s">
        <v>222</v>
      </c>
      <c r="E42" s="277"/>
    </row>
    <row r="43" spans="1:10" x14ac:dyDescent="0.2">
      <c r="B43" s="30"/>
      <c r="C43" s="13"/>
    </row>
    <row r="44" spans="1:10" x14ac:dyDescent="0.2">
      <c r="B44" t="s">
        <v>165</v>
      </c>
      <c r="C44" s="30" t="s">
        <v>207</v>
      </c>
      <c r="D44" t="s">
        <v>291</v>
      </c>
    </row>
    <row r="45" spans="1:10" ht="12" customHeight="1" x14ac:dyDescent="0.2">
      <c r="B45" s="147" t="s">
        <v>173</v>
      </c>
      <c r="D45" t="s">
        <v>292</v>
      </c>
    </row>
  </sheetData>
  <sheetProtection selectLockedCells="1" selectUnlockedCells="1"/>
  <mergeCells count="13">
    <mergeCell ref="D42:E42"/>
    <mergeCell ref="A2:B2"/>
    <mergeCell ref="A3:E3"/>
    <mergeCell ref="A5:E5"/>
    <mergeCell ref="A6:E6"/>
    <mergeCell ref="A8:E8"/>
    <mergeCell ref="A37:B37"/>
    <mergeCell ref="A38:B38"/>
    <mergeCell ref="A9:A10"/>
    <mergeCell ref="B9:B10"/>
    <mergeCell ref="A12:E12"/>
    <mergeCell ref="A30:B30"/>
    <mergeCell ref="A32:B32"/>
  </mergeCells>
  <printOptions horizontalCentered="1" verticalCentered="1"/>
  <pageMargins left="0.5" right="0.5" top="0.45" bottom="0.45" header="0.3" footer="0.3"/>
  <pageSetup paperSize="9" scale="88" firstPageNumber="0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49"/>
  <sheetViews>
    <sheetView topLeftCell="A19" zoomScaleNormal="100" workbookViewId="0">
      <selection activeCell="B43" sqref="B43"/>
    </sheetView>
  </sheetViews>
  <sheetFormatPr defaultRowHeight="12.75" x14ac:dyDescent="0.2"/>
  <cols>
    <col min="1" max="1" width="11.28515625" customWidth="1"/>
    <col min="2" max="2" width="44.7109375" customWidth="1"/>
    <col min="3" max="3" width="12.7109375" customWidth="1"/>
    <col min="4" max="4" width="11.5703125" customWidth="1"/>
    <col min="5" max="5" width="12" customWidth="1"/>
  </cols>
  <sheetData>
    <row r="1" spans="1:5" x14ac:dyDescent="0.2">
      <c r="A1" s="172" t="s">
        <v>208</v>
      </c>
      <c r="B1" s="172" t="s">
        <v>220</v>
      </c>
    </row>
    <row r="2" spans="1:5" x14ac:dyDescent="0.2">
      <c r="A2" s="283" t="s">
        <v>221</v>
      </c>
      <c r="B2" s="283"/>
      <c r="C2" s="98"/>
    </row>
    <row r="3" spans="1:5" ht="25.5" customHeight="1" x14ac:dyDescent="0.2">
      <c r="A3" s="284" t="s">
        <v>237</v>
      </c>
      <c r="B3" s="284"/>
      <c r="C3" s="284"/>
      <c r="D3" s="284"/>
      <c r="E3" s="284"/>
    </row>
    <row r="4" spans="1:5" x14ac:dyDescent="0.2">
      <c r="A4" s="248"/>
      <c r="B4" s="249"/>
      <c r="C4" s="249"/>
      <c r="D4" s="249"/>
      <c r="E4" s="249"/>
    </row>
    <row r="5" spans="1:5" x14ac:dyDescent="0.2">
      <c r="A5" s="323" t="s">
        <v>268</v>
      </c>
      <c r="B5" s="334"/>
      <c r="C5" s="334"/>
      <c r="D5" s="334"/>
      <c r="E5" s="334"/>
    </row>
    <row r="6" spans="1:5" x14ac:dyDescent="0.2">
      <c r="A6" s="325"/>
      <c r="B6" s="325"/>
      <c r="C6" s="325"/>
      <c r="D6" s="325"/>
      <c r="E6" s="325"/>
    </row>
    <row r="7" spans="1:5" x14ac:dyDescent="0.2">
      <c r="A7" s="246"/>
      <c r="B7" s="4"/>
      <c r="C7" s="4"/>
    </row>
    <row r="8" spans="1:5" ht="13.5" thickBot="1" x14ac:dyDescent="0.25">
      <c r="A8" s="297"/>
      <c r="B8" s="298"/>
      <c r="C8" s="298"/>
      <c r="D8" s="298"/>
      <c r="E8" s="298"/>
    </row>
    <row r="9" spans="1:5" ht="54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</row>
    <row r="10" spans="1:5" ht="13.5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</row>
    <row r="11" spans="1:5" x14ac:dyDescent="0.2">
      <c r="A11" s="41">
        <v>1</v>
      </c>
      <c r="B11" s="42">
        <v>2</v>
      </c>
      <c r="C11" s="245">
        <f>'Cap. 3'!C10</f>
        <v>3</v>
      </c>
      <c r="D11" s="245">
        <f>'Cap. 3'!D10</f>
        <v>4</v>
      </c>
      <c r="E11" s="245">
        <f>'Cap. 3'!E10</f>
        <v>5</v>
      </c>
    </row>
    <row r="12" spans="1:5" x14ac:dyDescent="0.2">
      <c r="A12" s="328" t="s">
        <v>121</v>
      </c>
      <c r="B12" s="328"/>
      <c r="C12" s="328"/>
      <c r="D12" s="328"/>
      <c r="E12" s="328"/>
    </row>
    <row r="13" spans="1:5" ht="12.75" customHeight="1" x14ac:dyDescent="0.2">
      <c r="A13" s="44" t="s">
        <v>31</v>
      </c>
      <c r="B13" s="45" t="s">
        <v>32</v>
      </c>
      <c r="C13" s="45"/>
      <c r="D13" s="45"/>
      <c r="E13" s="45"/>
    </row>
    <row r="14" spans="1:5" ht="26.25" customHeight="1" x14ac:dyDescent="0.2">
      <c r="A14" s="43" t="s">
        <v>122</v>
      </c>
      <c r="B14" s="247" t="s">
        <v>123</v>
      </c>
      <c r="C14" s="108">
        <v>0</v>
      </c>
      <c r="D14" s="109">
        <f>ROUND(C14*19%,3)</f>
        <v>0</v>
      </c>
      <c r="E14" s="109">
        <f>C14+D14</f>
        <v>0</v>
      </c>
    </row>
    <row r="15" spans="1:5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</row>
    <row r="16" spans="1:5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</row>
    <row r="17" spans="1:5" x14ac:dyDescent="0.2">
      <c r="A17" s="99" t="s">
        <v>126</v>
      </c>
      <c r="B17" s="80" t="s">
        <v>129</v>
      </c>
      <c r="C17" s="110">
        <v>24310.19</v>
      </c>
      <c r="D17" s="110">
        <f>C17*19%</f>
        <v>4618.9360999999999</v>
      </c>
      <c r="E17" s="110">
        <f>C17+D17</f>
        <v>28929.126099999998</v>
      </c>
    </row>
    <row r="18" spans="1:5" x14ac:dyDescent="0.2">
      <c r="A18" s="107" t="s">
        <v>168</v>
      </c>
      <c r="B18" s="138" t="s">
        <v>183</v>
      </c>
      <c r="C18" s="110"/>
      <c r="D18" s="111">
        <v>0</v>
      </c>
      <c r="E18" s="111"/>
    </row>
    <row r="19" spans="1:5" x14ac:dyDescent="0.2">
      <c r="A19" s="107" t="s">
        <v>169</v>
      </c>
      <c r="B19" s="138" t="s">
        <v>193</v>
      </c>
      <c r="C19" s="110"/>
      <c r="D19" s="111">
        <v>0</v>
      </c>
      <c r="E19" s="111">
        <v>0</v>
      </c>
    </row>
    <row r="20" spans="1:5" ht="14.25" customHeight="1" x14ac:dyDescent="0.2">
      <c r="A20" s="107" t="s">
        <v>174</v>
      </c>
      <c r="B20" s="88" t="s">
        <v>185</v>
      </c>
      <c r="C20" s="110"/>
      <c r="D20" s="111">
        <f t="shared" ref="D20:E22" si="0">SUM(D35:D36)</f>
        <v>0</v>
      </c>
      <c r="E20" s="111">
        <f t="shared" si="0"/>
        <v>0</v>
      </c>
    </row>
    <row r="21" spans="1:5" ht="14.25" customHeight="1" x14ac:dyDescent="0.2">
      <c r="A21" s="107" t="s">
        <v>175</v>
      </c>
      <c r="B21" s="88" t="s">
        <v>186</v>
      </c>
      <c r="C21" s="110"/>
      <c r="D21" s="111">
        <f t="shared" si="0"/>
        <v>0</v>
      </c>
      <c r="E21" s="111">
        <f t="shared" si="0"/>
        <v>0</v>
      </c>
    </row>
    <row r="22" spans="1:5" ht="12" customHeight="1" x14ac:dyDescent="0.2">
      <c r="A22" s="107" t="s">
        <v>176</v>
      </c>
      <c r="B22" s="88" t="s">
        <v>187</v>
      </c>
      <c r="C22" s="110"/>
      <c r="D22" s="111">
        <f t="shared" si="0"/>
        <v>0</v>
      </c>
      <c r="E22" s="111">
        <f t="shared" si="0"/>
        <v>0</v>
      </c>
    </row>
    <row r="23" spans="1:5" ht="11.25" customHeight="1" x14ac:dyDescent="0.2">
      <c r="A23" s="107" t="s">
        <v>177</v>
      </c>
      <c r="B23" s="88" t="s">
        <v>189</v>
      </c>
      <c r="C23" s="110"/>
      <c r="D23" s="111">
        <v>0</v>
      </c>
      <c r="E23" s="111">
        <v>0</v>
      </c>
    </row>
    <row r="24" spans="1:5" x14ac:dyDescent="0.2">
      <c r="A24" s="107" t="s">
        <v>178</v>
      </c>
      <c r="B24" s="88" t="s">
        <v>184</v>
      </c>
      <c r="C24" s="110"/>
      <c r="D24" s="111">
        <v>0</v>
      </c>
      <c r="E24" s="111">
        <v>0</v>
      </c>
    </row>
    <row r="25" spans="1:5" x14ac:dyDescent="0.2">
      <c r="A25" s="107" t="s">
        <v>179</v>
      </c>
      <c r="B25" s="88" t="s">
        <v>190</v>
      </c>
      <c r="C25" s="110"/>
      <c r="D25" s="111">
        <v>0</v>
      </c>
      <c r="E25" s="111">
        <v>0</v>
      </c>
    </row>
    <row r="26" spans="1:5" x14ac:dyDescent="0.2">
      <c r="A26" s="107" t="s">
        <v>180</v>
      </c>
      <c r="B26" s="138" t="s">
        <v>210</v>
      </c>
      <c r="C26" s="259"/>
      <c r="D26" s="252">
        <v>0</v>
      </c>
      <c r="E26" s="252">
        <v>0</v>
      </c>
    </row>
    <row r="27" spans="1:5" ht="14.25" customHeight="1" x14ac:dyDescent="0.2">
      <c r="A27" s="107" t="s">
        <v>181</v>
      </c>
      <c r="B27" s="138" t="s">
        <v>251</v>
      </c>
      <c r="C27" s="259"/>
      <c r="D27" s="252">
        <v>0</v>
      </c>
      <c r="E27" s="252">
        <v>0</v>
      </c>
    </row>
    <row r="28" spans="1:5" x14ac:dyDescent="0.2">
      <c r="A28" s="107" t="s">
        <v>182</v>
      </c>
      <c r="B28" s="257" t="s">
        <v>269</v>
      </c>
      <c r="C28" s="259"/>
      <c r="D28" s="252">
        <v>0</v>
      </c>
      <c r="E28" s="252">
        <v>0</v>
      </c>
    </row>
    <row r="29" spans="1:5" x14ac:dyDescent="0.2">
      <c r="A29" s="107" t="s">
        <v>199</v>
      </c>
      <c r="B29" s="257" t="s">
        <v>270</v>
      </c>
      <c r="C29" s="259"/>
      <c r="D29" s="252">
        <v>0</v>
      </c>
      <c r="E29" s="252">
        <v>0</v>
      </c>
    </row>
    <row r="30" spans="1:5" x14ac:dyDescent="0.2">
      <c r="A30" s="107" t="s">
        <v>200</v>
      </c>
      <c r="B30" s="258" t="s">
        <v>296</v>
      </c>
      <c r="C30" s="259"/>
      <c r="D30" s="252">
        <v>0</v>
      </c>
      <c r="E30" s="252">
        <v>0</v>
      </c>
    </row>
    <row r="31" spans="1:5" x14ac:dyDescent="0.2">
      <c r="A31" s="107" t="s">
        <v>201</v>
      </c>
      <c r="B31" s="258" t="s">
        <v>294</v>
      </c>
      <c r="C31" s="259"/>
      <c r="D31" s="252">
        <v>0</v>
      </c>
      <c r="E31" s="252">
        <v>0</v>
      </c>
    </row>
    <row r="32" spans="1:5" x14ac:dyDescent="0.2">
      <c r="A32" s="107" t="s">
        <v>202</v>
      </c>
      <c r="B32" s="258" t="s">
        <v>295</v>
      </c>
      <c r="C32" s="109"/>
      <c r="D32" s="252">
        <v>0</v>
      </c>
      <c r="E32" s="252">
        <v>0</v>
      </c>
    </row>
    <row r="33" spans="1:5" x14ac:dyDescent="0.2">
      <c r="A33" s="107" t="s">
        <v>203</v>
      </c>
      <c r="B33" s="138" t="s">
        <v>271</v>
      </c>
      <c r="C33" s="111"/>
      <c r="D33" s="260">
        <f t="shared" ref="D33" si="1">ROUND(C33*19%,2)</f>
        <v>0</v>
      </c>
      <c r="E33" s="252">
        <f t="shared" ref="E33" si="2">C33+D33</f>
        <v>0</v>
      </c>
    </row>
    <row r="34" spans="1:5" x14ac:dyDescent="0.2">
      <c r="A34" s="337" t="s">
        <v>132</v>
      </c>
      <c r="B34" s="338"/>
      <c r="C34" s="114">
        <f>C17+C16+C15+C14</f>
        <v>24310.19</v>
      </c>
      <c r="D34" s="253">
        <f>D17+D16+D15+D14</f>
        <v>4618.9360999999999</v>
      </c>
      <c r="E34" s="253">
        <f>E17+E16+E15+E14</f>
        <v>28929.126099999998</v>
      </c>
    </row>
    <row r="35" spans="1:5" ht="27" customHeight="1" x14ac:dyDescent="0.2">
      <c r="A35" s="52" t="s">
        <v>33</v>
      </c>
      <c r="B35" s="46" t="s">
        <v>130</v>
      </c>
      <c r="C35" s="115">
        <v>0</v>
      </c>
      <c r="D35" s="115">
        <f>ROUND(C35*19%,2)</f>
        <v>0</v>
      </c>
      <c r="E35" s="115">
        <f>C35+D35</f>
        <v>0</v>
      </c>
    </row>
    <row r="36" spans="1:5" x14ac:dyDescent="0.2">
      <c r="A36" s="331" t="s">
        <v>131</v>
      </c>
      <c r="B36" s="331"/>
      <c r="C36" s="116">
        <f>SUM(C35)</f>
        <v>0</v>
      </c>
      <c r="D36" s="116">
        <f>SUM(D35)</f>
        <v>0</v>
      </c>
      <c r="E36" s="116">
        <f>SUM(E35)</f>
        <v>0</v>
      </c>
    </row>
    <row r="37" spans="1:5" ht="36.75" customHeight="1" x14ac:dyDescent="0.2">
      <c r="A37" s="48" t="s">
        <v>34</v>
      </c>
      <c r="B37" s="150" t="s">
        <v>95</v>
      </c>
      <c r="C37" s="151">
        <v>0</v>
      </c>
      <c r="D37" s="113">
        <f>ROUND(C37*19%,2)</f>
        <v>0</v>
      </c>
      <c r="E37" s="113">
        <f>C37+D37</f>
        <v>0</v>
      </c>
    </row>
    <row r="38" spans="1:5" ht="39" customHeight="1" x14ac:dyDescent="0.2">
      <c r="A38" s="48" t="s">
        <v>35</v>
      </c>
      <c r="B38" s="49" t="s">
        <v>96</v>
      </c>
      <c r="C38" s="115">
        <v>0</v>
      </c>
      <c r="D38" s="113">
        <f>ROUND(C38*19%,2)</f>
        <v>0</v>
      </c>
      <c r="E38" s="115">
        <v>0</v>
      </c>
    </row>
    <row r="39" spans="1:5" x14ac:dyDescent="0.2">
      <c r="A39" s="48" t="s">
        <v>36</v>
      </c>
      <c r="B39" s="49" t="s">
        <v>3</v>
      </c>
      <c r="C39" s="115">
        <v>0</v>
      </c>
      <c r="D39" s="113">
        <f>ROUND(C39*19%,2)</f>
        <v>0</v>
      </c>
      <c r="E39" s="113">
        <f>C39+D39</f>
        <v>0</v>
      </c>
    </row>
    <row r="40" spans="1:5" ht="22.5" customHeight="1" x14ac:dyDescent="0.2">
      <c r="A40" s="48" t="s">
        <v>37</v>
      </c>
      <c r="B40" s="49" t="s">
        <v>38</v>
      </c>
      <c r="C40" s="115">
        <v>0</v>
      </c>
      <c r="D40" s="113">
        <f>ROUND(C40*19%,2)</f>
        <v>0</v>
      </c>
      <c r="E40" s="115">
        <v>0</v>
      </c>
    </row>
    <row r="41" spans="1:5" ht="13.5" thickBot="1" x14ac:dyDescent="0.25">
      <c r="A41" s="326" t="s">
        <v>133</v>
      </c>
      <c r="B41" s="326"/>
      <c r="C41" s="136">
        <f>SUM(C37:C40)</f>
        <v>0</v>
      </c>
      <c r="D41" s="136">
        <f>SUM(D37:D40)</f>
        <v>0</v>
      </c>
      <c r="E41" s="136">
        <f>SUM(E37:E40)</f>
        <v>0</v>
      </c>
    </row>
    <row r="42" spans="1:5" ht="16.5" thickBot="1" x14ac:dyDescent="0.3">
      <c r="A42" s="327" t="s">
        <v>134</v>
      </c>
      <c r="B42" s="327"/>
      <c r="C42" s="117">
        <f>C34+C36+C41</f>
        <v>24310.19</v>
      </c>
      <c r="D42" s="117">
        <f>D34+D36+D41</f>
        <v>4618.9360999999999</v>
      </c>
      <c r="E42" s="117">
        <f>E34+E36+E41</f>
        <v>28929.126099999998</v>
      </c>
    </row>
    <row r="43" spans="1:5" ht="15.75" x14ac:dyDescent="0.25">
      <c r="A43" s="250"/>
      <c r="B43" s="173" t="s">
        <v>341</v>
      </c>
      <c r="C43" s="12"/>
      <c r="D43" s="12"/>
      <c r="E43" s="12"/>
    </row>
    <row r="45" spans="1:5" x14ac:dyDescent="0.2">
      <c r="B45" t="s">
        <v>228</v>
      </c>
      <c r="D45" t="s">
        <v>55</v>
      </c>
    </row>
    <row r="46" spans="1:5" x14ac:dyDescent="0.2">
      <c r="B46" s="104"/>
      <c r="C46" s="30"/>
      <c r="D46" s="277" t="s">
        <v>222</v>
      </c>
      <c r="E46" s="277"/>
    </row>
    <row r="47" spans="1:5" x14ac:dyDescent="0.2">
      <c r="B47" s="30"/>
      <c r="C47" s="13"/>
    </row>
    <row r="48" spans="1:5" x14ac:dyDescent="0.2">
      <c r="B48" t="s">
        <v>165</v>
      </c>
      <c r="C48" s="30" t="s">
        <v>207</v>
      </c>
      <c r="D48" t="s">
        <v>291</v>
      </c>
    </row>
    <row r="49" spans="2:4" x14ac:dyDescent="0.2">
      <c r="B49" s="147" t="s">
        <v>173</v>
      </c>
      <c r="D49" t="s">
        <v>292</v>
      </c>
    </row>
  </sheetData>
  <mergeCells count="13">
    <mergeCell ref="A41:B41"/>
    <mergeCell ref="A42:B42"/>
    <mergeCell ref="D46:E46"/>
    <mergeCell ref="B9:B10"/>
    <mergeCell ref="A12:E12"/>
    <mergeCell ref="A34:B34"/>
    <mergeCell ref="A9:A10"/>
    <mergeCell ref="A36:B36"/>
    <mergeCell ref="A2:B2"/>
    <mergeCell ref="A3:E3"/>
    <mergeCell ref="A5:E5"/>
    <mergeCell ref="A6:E6"/>
    <mergeCell ref="A8:E8"/>
  </mergeCells>
  <pageMargins left="0.5" right="0.5" top="0.45" bottom="0.4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9"/>
  <sheetViews>
    <sheetView view="pageBreakPreview" topLeftCell="A22" zoomScale="115" zoomScaleSheetLayoutView="115" workbookViewId="0">
      <selection activeCell="B33" sqref="B33"/>
    </sheetView>
  </sheetViews>
  <sheetFormatPr defaultRowHeight="12.75" x14ac:dyDescent="0.2"/>
  <cols>
    <col min="1" max="1" width="11.710937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55"/>
      <c r="B4" s="156"/>
      <c r="C4" s="156"/>
      <c r="D4" s="156"/>
      <c r="E4" s="156"/>
      <c r="J4" s="90">
        <v>280000</v>
      </c>
    </row>
    <row r="5" spans="1:10" ht="15" customHeight="1" x14ac:dyDescent="0.2">
      <c r="A5" s="323" t="s">
        <v>230</v>
      </c>
      <c r="B5" s="334"/>
      <c r="C5" s="334"/>
      <c r="D5" s="334"/>
      <c r="E5" s="33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54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52">
        <f>'Cap. 3'!C10</f>
        <v>3</v>
      </c>
      <c r="D11" s="152">
        <f>'Cap. 3'!D10</f>
        <v>4</v>
      </c>
      <c r="E11" s="152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53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19865.8</v>
      </c>
      <c r="D17" s="110">
        <f>C17*19%</f>
        <v>3774.502</v>
      </c>
      <c r="E17" s="110">
        <f>C17+D17</f>
        <v>23640.302</v>
      </c>
      <c r="J17" s="90"/>
    </row>
    <row r="18" spans="1:10" ht="12.75" customHeight="1" x14ac:dyDescent="0.2">
      <c r="A18" s="107" t="s">
        <v>168</v>
      </c>
      <c r="B18" s="138" t="s">
        <v>217</v>
      </c>
      <c r="C18" s="110"/>
      <c r="D18" s="111">
        <v>0</v>
      </c>
      <c r="E18" s="111">
        <v>0</v>
      </c>
      <c r="J18" s="90"/>
    </row>
    <row r="19" spans="1:10" ht="12.75" customHeight="1" x14ac:dyDescent="0.2">
      <c r="A19" s="107" t="s">
        <v>169</v>
      </c>
      <c r="B19" s="138" t="s">
        <v>219</v>
      </c>
      <c r="C19" s="110"/>
      <c r="D19" s="111">
        <v>0</v>
      </c>
      <c r="E19" s="111">
        <v>0</v>
      </c>
      <c r="J19" s="90"/>
    </row>
    <row r="20" spans="1:10" ht="12.75" customHeight="1" x14ac:dyDescent="0.2">
      <c r="A20" s="107" t="s">
        <v>174</v>
      </c>
      <c r="B20" s="138" t="s">
        <v>290</v>
      </c>
      <c r="C20" s="110"/>
      <c r="D20" s="111">
        <v>0</v>
      </c>
      <c r="E20" s="111">
        <v>0</v>
      </c>
      <c r="J20" s="90"/>
    </row>
    <row r="21" spans="1:10" ht="12.75" customHeight="1" x14ac:dyDescent="0.2">
      <c r="A21" s="107" t="s">
        <v>175</v>
      </c>
      <c r="B21" s="138" t="s">
        <v>213</v>
      </c>
      <c r="C21" s="110"/>
      <c r="D21" s="111">
        <v>0</v>
      </c>
      <c r="E21" s="111">
        <v>0</v>
      </c>
      <c r="J21" s="90"/>
    </row>
    <row r="22" spans="1:10" ht="12.75" customHeight="1" x14ac:dyDescent="0.2">
      <c r="A22" s="107" t="s">
        <v>176</v>
      </c>
      <c r="B22" s="138" t="s">
        <v>218</v>
      </c>
      <c r="C22" s="110"/>
      <c r="D22" s="111">
        <v>0</v>
      </c>
      <c r="E22" s="111">
        <v>0</v>
      </c>
      <c r="J22" s="90"/>
    </row>
    <row r="23" spans="1:10" ht="12.75" customHeight="1" x14ac:dyDescent="0.2">
      <c r="A23" s="107" t="s">
        <v>177</v>
      </c>
      <c r="B23" s="138" t="s">
        <v>293</v>
      </c>
      <c r="C23" s="111"/>
      <c r="D23" s="115">
        <v>0</v>
      </c>
      <c r="E23" s="111">
        <v>0</v>
      </c>
      <c r="J23" s="90"/>
    </row>
    <row r="24" spans="1:10" x14ac:dyDescent="0.2">
      <c r="A24" s="329" t="s">
        <v>132</v>
      </c>
      <c r="B24" s="330"/>
      <c r="C24" s="114">
        <f>C17+C16+C15+C14</f>
        <v>19865.8</v>
      </c>
      <c r="D24" s="114">
        <f>D17+D16+D15+D14</f>
        <v>3774.502</v>
      </c>
      <c r="E24" s="114">
        <f>E17+E16+E15+E14</f>
        <v>23640.302</v>
      </c>
      <c r="J24" s="90">
        <v>37665</v>
      </c>
    </row>
    <row r="25" spans="1:10" s="47" customFormat="1" ht="14.25" customHeight="1" x14ac:dyDescent="0.2">
      <c r="A25" s="52" t="s">
        <v>33</v>
      </c>
      <c r="B25" s="46" t="s">
        <v>130</v>
      </c>
      <c r="C25" s="115">
        <v>0</v>
      </c>
      <c r="D25" s="115">
        <f>ROUND(C25*19%,2)</f>
        <v>0</v>
      </c>
      <c r="E25" s="115">
        <f>C25+D25</f>
        <v>0</v>
      </c>
      <c r="J25" s="133">
        <v>2000</v>
      </c>
    </row>
    <row r="26" spans="1:10" s="51" customFormat="1" x14ac:dyDescent="0.2">
      <c r="A26" s="331" t="s">
        <v>131</v>
      </c>
      <c r="B26" s="331"/>
      <c r="C26" s="116">
        <f>SUM(C25)</f>
        <v>0</v>
      </c>
      <c r="D26" s="116">
        <f>SUM(D25)</f>
        <v>0</v>
      </c>
      <c r="E26" s="116">
        <f>SUM(E25)</f>
        <v>0</v>
      </c>
      <c r="J26" s="106">
        <v>6320</v>
      </c>
    </row>
    <row r="27" spans="1:10" s="50" customFormat="1" ht="27.75" customHeight="1" x14ac:dyDescent="0.2">
      <c r="A27" s="48" t="s">
        <v>34</v>
      </c>
      <c r="B27" s="150" t="s">
        <v>95</v>
      </c>
      <c r="C27" s="151">
        <v>0</v>
      </c>
      <c r="D27" s="113">
        <f>ROUND(C27*19%,2)</f>
        <v>0</v>
      </c>
      <c r="E27" s="113">
        <f>C27+D27</f>
        <v>0</v>
      </c>
      <c r="J27" s="134">
        <f>SUM(J4:J26)</f>
        <v>937153</v>
      </c>
    </row>
    <row r="28" spans="1:10" s="50" customFormat="1" ht="24.75" customHeight="1" x14ac:dyDescent="0.2">
      <c r="A28" s="48" t="s">
        <v>35</v>
      </c>
      <c r="B28" s="49" t="s">
        <v>96</v>
      </c>
      <c r="C28" s="115">
        <v>0</v>
      </c>
      <c r="D28" s="113">
        <f>ROUND(C28*19%,2)</f>
        <v>0</v>
      </c>
      <c r="E28" s="115">
        <v>0</v>
      </c>
    </row>
    <row r="29" spans="1:10" s="50" customFormat="1" ht="17.25" customHeight="1" x14ac:dyDescent="0.2">
      <c r="A29" s="48" t="s">
        <v>36</v>
      </c>
      <c r="B29" s="49" t="s">
        <v>3</v>
      </c>
      <c r="C29" s="115">
        <v>0</v>
      </c>
      <c r="D29" s="113">
        <f>ROUND(C29*19%,2)</f>
        <v>0</v>
      </c>
      <c r="E29" s="113">
        <f>C29+D29</f>
        <v>0</v>
      </c>
    </row>
    <row r="30" spans="1:10" s="50" customFormat="1" ht="20.25" customHeight="1" x14ac:dyDescent="0.2">
      <c r="A30" s="48" t="s">
        <v>37</v>
      </c>
      <c r="B30" s="49" t="s">
        <v>38</v>
      </c>
      <c r="C30" s="115">
        <v>0</v>
      </c>
      <c r="D30" s="113">
        <f>ROUND(C30*19%,2)</f>
        <v>0</v>
      </c>
      <c r="E30" s="115">
        <v>0</v>
      </c>
    </row>
    <row r="31" spans="1:10" s="51" customFormat="1" ht="13.5" thickBot="1" x14ac:dyDescent="0.25">
      <c r="A31" s="326" t="s">
        <v>133</v>
      </c>
      <c r="B31" s="326"/>
      <c r="C31" s="136">
        <f>SUM(C27:C30)</f>
        <v>0</v>
      </c>
      <c r="D31" s="136">
        <f>SUM(D27:D30)</f>
        <v>0</v>
      </c>
      <c r="E31" s="136">
        <f>SUM(E27:E30)</f>
        <v>0</v>
      </c>
    </row>
    <row r="32" spans="1:10" ht="16.5" thickBot="1" x14ac:dyDescent="0.3">
      <c r="A32" s="327" t="s">
        <v>134</v>
      </c>
      <c r="B32" s="327"/>
      <c r="C32" s="117">
        <f>C24+C26+C31</f>
        <v>19865.8</v>
      </c>
      <c r="D32" s="117">
        <f>D24+D26+D31</f>
        <v>3774.502</v>
      </c>
      <c r="E32" s="117">
        <f>E24+E26+E31</f>
        <v>23640.302</v>
      </c>
    </row>
    <row r="33" spans="1:5" ht="15.75" x14ac:dyDescent="0.25">
      <c r="A33" s="157"/>
      <c r="B33" s="173" t="s">
        <v>341</v>
      </c>
      <c r="C33" s="12"/>
      <c r="D33" s="12"/>
      <c r="E33" s="12"/>
    </row>
    <row r="35" spans="1:5" x14ac:dyDescent="0.2">
      <c r="B35" t="s">
        <v>228</v>
      </c>
      <c r="D35" t="s">
        <v>55</v>
      </c>
    </row>
    <row r="36" spans="1:5" x14ac:dyDescent="0.2">
      <c r="B36" s="104"/>
      <c r="C36" s="30"/>
      <c r="D36" s="277" t="s">
        <v>222</v>
      </c>
      <c r="E36" s="277"/>
    </row>
    <row r="37" spans="1:5" x14ac:dyDescent="0.2">
      <c r="B37" s="30"/>
      <c r="C37" s="13"/>
    </row>
    <row r="38" spans="1:5" x14ac:dyDescent="0.2">
      <c r="B38" t="s">
        <v>165</v>
      </c>
      <c r="C38" s="30" t="s">
        <v>207</v>
      </c>
      <c r="D38" t="s">
        <v>291</v>
      </c>
    </row>
    <row r="39" spans="1:5" ht="12" customHeight="1" x14ac:dyDescent="0.2">
      <c r="B39" s="147" t="s">
        <v>173</v>
      </c>
      <c r="D39" t="s">
        <v>292</v>
      </c>
    </row>
  </sheetData>
  <sheetProtection selectLockedCells="1" selectUnlockedCells="1"/>
  <mergeCells count="13">
    <mergeCell ref="D36:E36"/>
    <mergeCell ref="A2:B2"/>
    <mergeCell ref="A3:E3"/>
    <mergeCell ref="A5:E5"/>
    <mergeCell ref="A6:E6"/>
    <mergeCell ref="A8:E8"/>
    <mergeCell ref="A31:B31"/>
    <mergeCell ref="A32:B32"/>
    <mergeCell ref="A9:A10"/>
    <mergeCell ref="B9:B10"/>
    <mergeCell ref="A12:E12"/>
    <mergeCell ref="A24:B24"/>
    <mergeCell ref="A26:B26"/>
  </mergeCells>
  <printOptions horizontalCentered="1" verticalCentered="1"/>
  <pageMargins left="0.5" right="0.5" top="0.45" bottom="0.45" header="0.3" footer="0.3"/>
  <pageSetup paperSize="9" scale="84" firstPageNumber="0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38"/>
  <sheetViews>
    <sheetView topLeftCell="A22" workbookViewId="0">
      <selection activeCell="B32" sqref="B32"/>
    </sheetView>
  </sheetViews>
  <sheetFormatPr defaultRowHeight="12.75" x14ac:dyDescent="0.2"/>
  <cols>
    <col min="2" max="2" width="45.5703125" customWidth="1"/>
    <col min="3" max="3" width="11.7109375" customWidth="1"/>
    <col min="4" max="4" width="11.85546875" customWidth="1"/>
    <col min="5" max="5" width="13.7109375" customWidth="1"/>
  </cols>
  <sheetData>
    <row r="1" spans="1:5" x14ac:dyDescent="0.2">
      <c r="A1" s="172" t="s">
        <v>208</v>
      </c>
      <c r="B1" s="172" t="s">
        <v>220</v>
      </c>
    </row>
    <row r="2" spans="1:5" x14ac:dyDescent="0.2">
      <c r="A2" s="283" t="s">
        <v>221</v>
      </c>
      <c r="B2" s="283"/>
      <c r="C2" s="98"/>
    </row>
    <row r="3" spans="1:5" ht="25.5" customHeight="1" x14ac:dyDescent="0.2">
      <c r="A3" s="284" t="s">
        <v>237</v>
      </c>
      <c r="B3" s="284"/>
      <c r="C3" s="284"/>
      <c r="D3" s="284"/>
      <c r="E3" s="284"/>
    </row>
    <row r="4" spans="1:5" x14ac:dyDescent="0.2">
      <c r="A4" s="240"/>
      <c r="B4" s="241"/>
      <c r="C4" s="241"/>
      <c r="D4" s="241"/>
      <c r="E4" s="241"/>
    </row>
    <row r="5" spans="1:5" x14ac:dyDescent="0.2">
      <c r="A5" s="323" t="s">
        <v>231</v>
      </c>
      <c r="B5" s="334"/>
      <c r="C5" s="334"/>
      <c r="D5" s="334"/>
      <c r="E5" s="334"/>
    </row>
    <row r="6" spans="1:5" x14ac:dyDescent="0.2">
      <c r="A6" s="325"/>
      <c r="B6" s="325"/>
      <c r="C6" s="325"/>
      <c r="D6" s="325"/>
      <c r="E6" s="325"/>
    </row>
    <row r="7" spans="1:5" x14ac:dyDescent="0.2">
      <c r="A7" s="238"/>
      <c r="B7" s="4"/>
      <c r="C7" s="4"/>
    </row>
    <row r="8" spans="1:5" ht="13.5" thickBot="1" x14ac:dyDescent="0.25">
      <c r="A8" s="297"/>
      <c r="B8" s="298"/>
      <c r="C8" s="298"/>
      <c r="D8" s="298"/>
      <c r="E8" s="298"/>
    </row>
    <row r="9" spans="1:5" ht="26.25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</row>
    <row r="10" spans="1:5" ht="13.5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</row>
    <row r="11" spans="1:5" x14ac:dyDescent="0.2">
      <c r="A11" s="41">
        <v>1</v>
      </c>
      <c r="B11" s="42">
        <v>2</v>
      </c>
      <c r="C11" s="237">
        <f>'Cap. 3'!C10</f>
        <v>3</v>
      </c>
      <c r="D11" s="237">
        <f>'Cap. 3'!D10</f>
        <v>4</v>
      </c>
      <c r="E11" s="237">
        <f>'Cap. 3'!E10</f>
        <v>5</v>
      </c>
    </row>
    <row r="12" spans="1:5" x14ac:dyDescent="0.2">
      <c r="A12" s="328" t="s">
        <v>121</v>
      </c>
      <c r="B12" s="328"/>
      <c r="C12" s="328"/>
      <c r="D12" s="328"/>
      <c r="E12" s="328"/>
    </row>
    <row r="13" spans="1:5" ht="25.5" customHeight="1" x14ac:dyDescent="0.2">
      <c r="A13" s="44" t="s">
        <v>31</v>
      </c>
      <c r="B13" s="45" t="s">
        <v>32</v>
      </c>
      <c r="C13" s="45"/>
      <c r="D13" s="45"/>
      <c r="E13" s="45"/>
    </row>
    <row r="14" spans="1:5" ht="33.75" customHeight="1" x14ac:dyDescent="0.2">
      <c r="A14" s="43" t="s">
        <v>122</v>
      </c>
      <c r="B14" s="239" t="s">
        <v>123</v>
      </c>
      <c r="C14" s="108">
        <v>0</v>
      </c>
      <c r="D14" s="109">
        <f>ROUND(C14*19%,3)</f>
        <v>0</v>
      </c>
      <c r="E14" s="109">
        <f>C14+D14</f>
        <v>0</v>
      </c>
    </row>
    <row r="15" spans="1:5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</row>
    <row r="16" spans="1:5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</row>
    <row r="17" spans="1:5" x14ac:dyDescent="0.2">
      <c r="A17" s="99" t="s">
        <v>126</v>
      </c>
      <c r="B17" s="80" t="s">
        <v>129</v>
      </c>
      <c r="C17" s="110">
        <v>9817.11</v>
      </c>
      <c r="D17" s="110">
        <f>C17*19%</f>
        <v>1865.2509000000002</v>
      </c>
      <c r="E17" s="110">
        <f>C17+D17</f>
        <v>11682.360900000001</v>
      </c>
    </row>
    <row r="18" spans="1:5" x14ac:dyDescent="0.2">
      <c r="A18" s="107" t="s">
        <v>168</v>
      </c>
      <c r="B18" s="138" t="s">
        <v>217</v>
      </c>
      <c r="C18" s="110"/>
      <c r="D18" s="111">
        <v>0</v>
      </c>
      <c r="E18" s="111">
        <v>0</v>
      </c>
    </row>
    <row r="19" spans="1:5" x14ac:dyDescent="0.2">
      <c r="A19" s="107" t="s">
        <v>169</v>
      </c>
      <c r="B19" s="138" t="s">
        <v>309</v>
      </c>
      <c r="C19" s="110"/>
      <c r="D19" s="111">
        <v>0</v>
      </c>
      <c r="E19" s="111">
        <v>0</v>
      </c>
    </row>
    <row r="20" spans="1:5" x14ac:dyDescent="0.2">
      <c r="A20" s="107" t="s">
        <v>174</v>
      </c>
      <c r="B20" s="138" t="s">
        <v>290</v>
      </c>
      <c r="C20" s="110"/>
      <c r="D20" s="111">
        <v>0</v>
      </c>
      <c r="E20" s="111">
        <v>0</v>
      </c>
    </row>
    <row r="21" spans="1:5" x14ac:dyDescent="0.2">
      <c r="A21" s="107" t="s">
        <v>175</v>
      </c>
      <c r="B21" s="138" t="s">
        <v>213</v>
      </c>
      <c r="C21" s="111"/>
      <c r="D21" s="115">
        <v>0</v>
      </c>
      <c r="E21" s="111">
        <v>0</v>
      </c>
    </row>
    <row r="22" spans="1:5" x14ac:dyDescent="0.2">
      <c r="A22" s="107" t="s">
        <v>176</v>
      </c>
      <c r="B22" s="138" t="s">
        <v>218</v>
      </c>
      <c r="C22" s="111"/>
      <c r="D22" s="115">
        <f t="shared" ref="D22" si="0">ROUND(C22*19%,2)</f>
        <v>0</v>
      </c>
      <c r="E22" s="111">
        <f t="shared" ref="E22" si="1">C22+D22</f>
        <v>0</v>
      </c>
    </row>
    <row r="23" spans="1:5" x14ac:dyDescent="0.2">
      <c r="A23" s="329" t="s">
        <v>132</v>
      </c>
      <c r="B23" s="330"/>
      <c r="C23" s="114">
        <v>9817.11</v>
      </c>
      <c r="D23" s="114">
        <f>D17+D16+D15+D14</f>
        <v>1865.2509000000002</v>
      </c>
      <c r="E23" s="114">
        <f>E17+E16+E15+E14</f>
        <v>11682.360900000001</v>
      </c>
    </row>
    <row r="24" spans="1:5" ht="29.25" customHeight="1" x14ac:dyDescent="0.2">
      <c r="A24" s="52" t="s">
        <v>33</v>
      </c>
      <c r="B24" s="46" t="s">
        <v>130</v>
      </c>
      <c r="C24" s="115">
        <v>0</v>
      </c>
      <c r="D24" s="115">
        <f>ROUND(C24*19%,2)</f>
        <v>0</v>
      </c>
      <c r="E24" s="115">
        <f>C24+D24</f>
        <v>0</v>
      </c>
    </row>
    <row r="25" spans="1:5" ht="17.25" customHeight="1" x14ac:dyDescent="0.2">
      <c r="A25" s="331" t="s">
        <v>131</v>
      </c>
      <c r="B25" s="331"/>
      <c r="C25" s="116">
        <f>SUM(C24)</f>
        <v>0</v>
      </c>
      <c r="D25" s="116">
        <f>SUM(D24)</f>
        <v>0</v>
      </c>
      <c r="E25" s="116">
        <f>SUM(E24)</f>
        <v>0</v>
      </c>
    </row>
    <row r="26" spans="1:5" ht="38.25" customHeight="1" x14ac:dyDescent="0.2">
      <c r="A26" s="48" t="s">
        <v>34</v>
      </c>
      <c r="B26" s="150" t="s">
        <v>95</v>
      </c>
      <c r="C26" s="151">
        <v>0</v>
      </c>
      <c r="D26" s="113">
        <f>ROUND(C26*19%,2)</f>
        <v>0</v>
      </c>
      <c r="E26" s="113">
        <f>C26+D26</f>
        <v>0</v>
      </c>
    </row>
    <row r="27" spans="1:5" ht="36.75" customHeight="1" x14ac:dyDescent="0.2">
      <c r="A27" s="48" t="s">
        <v>35</v>
      </c>
      <c r="B27" s="49" t="s">
        <v>96</v>
      </c>
      <c r="C27" s="115">
        <v>0</v>
      </c>
      <c r="D27" s="113">
        <f>ROUND(C27*19%,2)</f>
        <v>0</v>
      </c>
      <c r="E27" s="115">
        <v>0</v>
      </c>
    </row>
    <row r="28" spans="1:5" x14ac:dyDescent="0.2">
      <c r="A28" s="48" t="s">
        <v>36</v>
      </c>
      <c r="B28" s="49" t="s">
        <v>3</v>
      </c>
      <c r="C28" s="115">
        <v>0</v>
      </c>
      <c r="D28" s="113">
        <f>ROUND(C28*19%,2)</f>
        <v>0</v>
      </c>
      <c r="E28" s="113">
        <f>C28+D28</f>
        <v>0</v>
      </c>
    </row>
    <row r="29" spans="1:5" x14ac:dyDescent="0.2">
      <c r="A29" s="48" t="s">
        <v>37</v>
      </c>
      <c r="B29" s="49" t="s">
        <v>38</v>
      </c>
      <c r="C29" s="115">
        <v>0</v>
      </c>
      <c r="D29" s="113">
        <f>ROUND(C29*19%,2)</f>
        <v>0</v>
      </c>
      <c r="E29" s="115">
        <v>0</v>
      </c>
    </row>
    <row r="30" spans="1:5" ht="13.5" thickBot="1" x14ac:dyDescent="0.25">
      <c r="A30" s="326" t="s">
        <v>133</v>
      </c>
      <c r="B30" s="326"/>
      <c r="C30" s="136">
        <f>SUM(C26:C29)</f>
        <v>0</v>
      </c>
      <c r="D30" s="136">
        <f>SUM(D26:D29)</f>
        <v>0</v>
      </c>
      <c r="E30" s="136">
        <f>SUM(E26:E29)</f>
        <v>0</v>
      </c>
    </row>
    <row r="31" spans="1:5" ht="16.5" thickBot="1" x14ac:dyDescent="0.3">
      <c r="A31" s="327" t="s">
        <v>134</v>
      </c>
      <c r="B31" s="327"/>
      <c r="C31" s="117">
        <v>9817.11</v>
      </c>
      <c r="D31" s="117">
        <f>D23+D25+D30</f>
        <v>1865.2509000000002</v>
      </c>
      <c r="E31" s="117">
        <f>E23+E25+E30</f>
        <v>11682.360900000001</v>
      </c>
    </row>
    <row r="32" spans="1:5" ht="15.75" x14ac:dyDescent="0.25">
      <c r="A32" s="242"/>
      <c r="B32" s="173" t="s">
        <v>341</v>
      </c>
      <c r="C32" s="12"/>
      <c r="D32" s="12"/>
      <c r="E32" s="12"/>
    </row>
    <row r="34" spans="2:5" x14ac:dyDescent="0.2">
      <c r="B34" t="s">
        <v>228</v>
      </c>
      <c r="D34" t="s">
        <v>55</v>
      </c>
    </row>
    <row r="35" spans="2:5" x14ac:dyDescent="0.2">
      <c r="B35" s="104"/>
      <c r="C35" s="30"/>
      <c r="D35" s="277" t="s">
        <v>222</v>
      </c>
      <c r="E35" s="277"/>
    </row>
    <row r="36" spans="2:5" x14ac:dyDescent="0.2">
      <c r="B36" s="30"/>
      <c r="C36" s="13"/>
    </row>
    <row r="37" spans="2:5" x14ac:dyDescent="0.2">
      <c r="B37" t="s">
        <v>165</v>
      </c>
      <c r="C37" s="30" t="s">
        <v>207</v>
      </c>
      <c r="D37" t="s">
        <v>291</v>
      </c>
    </row>
    <row r="38" spans="2:5" x14ac:dyDescent="0.2">
      <c r="B38" s="147" t="s">
        <v>173</v>
      </c>
      <c r="D38" t="s">
        <v>292</v>
      </c>
    </row>
  </sheetData>
  <mergeCells count="13">
    <mergeCell ref="D35:E35"/>
    <mergeCell ref="A2:B2"/>
    <mergeCell ref="A3:E3"/>
    <mergeCell ref="A5:E5"/>
    <mergeCell ref="A6:E6"/>
    <mergeCell ref="A8:E8"/>
    <mergeCell ref="A9:A10"/>
    <mergeCell ref="B9:B10"/>
    <mergeCell ref="A12:E12"/>
    <mergeCell ref="A23:B23"/>
    <mergeCell ref="A25:B25"/>
    <mergeCell ref="A30:B30"/>
    <mergeCell ref="A31:B31"/>
  </mergeCells>
  <pageMargins left="0.5" right="0.5" top="0.45" bottom="0.4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61"/>
  <sheetViews>
    <sheetView view="pageBreakPreview" topLeftCell="A41" zoomScaleSheetLayoutView="100" workbookViewId="0">
      <selection activeCell="C39" sqref="C39"/>
    </sheetView>
  </sheetViews>
  <sheetFormatPr defaultRowHeight="12.75" x14ac:dyDescent="0.2"/>
  <cols>
    <col min="1" max="1" width="6.85546875" customWidth="1"/>
    <col min="2" max="2" width="82.140625" customWidth="1"/>
    <col min="3" max="3" width="11.28515625" customWidth="1"/>
    <col min="4" max="4" width="9.85546875" customWidth="1"/>
    <col min="5" max="5" width="10.85546875" customWidth="1"/>
    <col min="6" max="6" width="9.140625" style="51"/>
  </cols>
  <sheetData>
    <row r="1" spans="1:6" ht="15" customHeight="1" x14ac:dyDescent="0.2">
      <c r="A1" s="172" t="s">
        <v>208</v>
      </c>
      <c r="B1" s="172" t="s">
        <v>220</v>
      </c>
    </row>
    <row r="2" spans="1:6" ht="15" x14ac:dyDescent="0.25">
      <c r="A2" s="303" t="s">
        <v>221</v>
      </c>
      <c r="B2" s="304"/>
      <c r="C2" s="176"/>
      <c r="D2" s="177"/>
      <c r="E2" s="178"/>
    </row>
    <row r="3" spans="1:6" ht="28.5" customHeight="1" x14ac:dyDescent="0.2">
      <c r="A3" s="284" t="s">
        <v>226</v>
      </c>
      <c r="B3" s="284"/>
      <c r="C3" s="284"/>
      <c r="D3" s="284"/>
      <c r="E3" s="284"/>
    </row>
    <row r="4" spans="1:6" ht="14.25" x14ac:dyDescent="0.2">
      <c r="A4" s="179"/>
      <c r="B4" s="180"/>
      <c r="C4" s="180"/>
      <c r="D4" s="180"/>
      <c r="E4" s="181"/>
    </row>
    <row r="5" spans="1:6" ht="15" x14ac:dyDescent="0.25">
      <c r="A5" s="309" t="s">
        <v>166</v>
      </c>
      <c r="B5" s="310"/>
      <c r="C5" s="310"/>
      <c r="D5" s="310"/>
      <c r="E5" s="311"/>
    </row>
    <row r="6" spans="1:6" ht="14.25" x14ac:dyDescent="0.2">
      <c r="A6" s="182"/>
      <c r="B6" s="183"/>
      <c r="C6" s="183"/>
      <c r="D6" s="180"/>
      <c r="E6" s="181"/>
    </row>
    <row r="7" spans="1:6" ht="15" thickBot="1" x14ac:dyDescent="0.25">
      <c r="A7" s="312"/>
      <c r="B7" s="313"/>
      <c r="C7" s="313"/>
      <c r="D7" s="313"/>
      <c r="E7" s="314"/>
    </row>
    <row r="8" spans="1:6" ht="25.5" customHeight="1" thickBot="1" x14ac:dyDescent="0.25">
      <c r="A8" s="307" t="s">
        <v>0</v>
      </c>
      <c r="B8" s="308" t="s">
        <v>1</v>
      </c>
      <c r="C8" s="184" t="str">
        <f>'Cap. 2'!C9</f>
        <v>Valoare               (fara TVA)</v>
      </c>
      <c r="D8" s="184" t="str">
        <f>'Cap. 2'!D9</f>
        <v>TVA</v>
      </c>
      <c r="E8" s="185" t="str">
        <f>'Cap. 2'!E9</f>
        <v>Valoare        cu  TVA</v>
      </c>
      <c r="F8" s="53" t="s">
        <v>56</v>
      </c>
    </row>
    <row r="9" spans="1:6" ht="15.75" thickBot="1" x14ac:dyDescent="0.25">
      <c r="A9" s="307"/>
      <c r="B9" s="308"/>
      <c r="C9" s="184" t="str">
        <f>'Cap. 2'!C10</f>
        <v xml:space="preserve"> Lei</v>
      </c>
      <c r="D9" s="184" t="str">
        <f>'Cap. 2'!D10</f>
        <v xml:space="preserve"> Lei</v>
      </c>
      <c r="E9" s="185" t="str">
        <f>'Cap. 2'!E10</f>
        <v xml:space="preserve"> Lei</v>
      </c>
      <c r="F9" s="54">
        <v>4.47</v>
      </c>
    </row>
    <row r="10" spans="1:6" ht="15.75" thickBot="1" x14ac:dyDescent="0.25">
      <c r="A10" s="186">
        <v>1</v>
      </c>
      <c r="B10" s="187">
        <v>2</v>
      </c>
      <c r="C10" s="184">
        <f>'Cap. 2'!C11</f>
        <v>3</v>
      </c>
      <c r="D10" s="184">
        <f>'Cap. 2'!D11</f>
        <v>4</v>
      </c>
      <c r="E10" s="185">
        <f>'Cap. 2'!E11</f>
        <v>5</v>
      </c>
    </row>
    <row r="11" spans="1:6" ht="7.5" customHeight="1" x14ac:dyDescent="0.25">
      <c r="A11" s="315"/>
      <c r="B11" s="316"/>
      <c r="C11" s="316"/>
      <c r="D11" s="316"/>
      <c r="E11" s="317"/>
    </row>
    <row r="12" spans="1:6" ht="15" customHeight="1" x14ac:dyDescent="0.25">
      <c r="A12" s="188" t="s">
        <v>60</v>
      </c>
      <c r="B12" s="189" t="s">
        <v>103</v>
      </c>
      <c r="C12" s="190"/>
      <c r="D12" s="191"/>
      <c r="E12" s="192"/>
    </row>
    <row r="13" spans="1:6" ht="17.25" customHeight="1" x14ac:dyDescent="0.2">
      <c r="A13" s="193"/>
      <c r="B13" s="194" t="s">
        <v>81</v>
      </c>
      <c r="C13" s="195">
        <v>0</v>
      </c>
      <c r="D13" s="196">
        <f>ROUND(C13*19%,2)</f>
        <v>0</v>
      </c>
      <c r="E13" s="197">
        <f>C13+D13</f>
        <v>0</v>
      </c>
    </row>
    <row r="14" spans="1:6" ht="17.25" customHeight="1" x14ac:dyDescent="0.2">
      <c r="A14" s="193"/>
      <c r="B14" s="194" t="s">
        <v>152</v>
      </c>
      <c r="C14" s="195">
        <v>0</v>
      </c>
      <c r="D14" s="195">
        <v>0</v>
      </c>
      <c r="E14" s="197">
        <v>0</v>
      </c>
    </row>
    <row r="15" spans="1:6" ht="17.25" customHeight="1" x14ac:dyDescent="0.2">
      <c r="A15" s="193"/>
      <c r="B15" s="194" t="s">
        <v>153</v>
      </c>
      <c r="C15" s="195">
        <v>0</v>
      </c>
      <c r="D15" s="195">
        <v>0</v>
      </c>
      <c r="E15" s="197">
        <v>0</v>
      </c>
    </row>
    <row r="16" spans="1:6" ht="17.25" customHeight="1" x14ac:dyDescent="0.25">
      <c r="A16" s="198"/>
      <c r="B16" s="199" t="s">
        <v>61</v>
      </c>
      <c r="C16" s="200">
        <f>SUM(C13:C15)</f>
        <v>0</v>
      </c>
      <c r="D16" s="201">
        <f>ROUND(C16*19%,3)</f>
        <v>0</v>
      </c>
      <c r="E16" s="202">
        <f>SUM(E13:E14)</f>
        <v>0</v>
      </c>
    </row>
    <row r="17" spans="1:7" ht="29.25" customHeight="1" x14ac:dyDescent="0.25">
      <c r="A17" s="188" t="s">
        <v>62</v>
      </c>
      <c r="B17" s="189" t="s">
        <v>149</v>
      </c>
      <c r="C17" s="195"/>
      <c r="D17" s="196"/>
      <c r="E17" s="197"/>
    </row>
    <row r="18" spans="1:7" ht="15" customHeight="1" x14ac:dyDescent="0.2">
      <c r="A18" s="188"/>
      <c r="B18" s="194" t="s">
        <v>104</v>
      </c>
      <c r="C18" s="195">
        <v>0</v>
      </c>
      <c r="D18" s="196">
        <f>ROUND(C18*19%,3)</f>
        <v>0</v>
      </c>
      <c r="E18" s="197">
        <v>0</v>
      </c>
    </row>
    <row r="19" spans="1:7" ht="15" customHeight="1" x14ac:dyDescent="0.2">
      <c r="A19" s="188"/>
      <c r="B19" s="194" t="s">
        <v>105</v>
      </c>
      <c r="C19" s="203">
        <v>0</v>
      </c>
      <c r="D19" s="204">
        <v>0</v>
      </c>
      <c r="E19" s="205">
        <f>C19+D19</f>
        <v>0</v>
      </c>
    </row>
    <row r="20" spans="1:7" ht="42.75" customHeight="1" x14ac:dyDescent="0.2">
      <c r="A20" s="188"/>
      <c r="B20" s="194" t="s">
        <v>106</v>
      </c>
      <c r="C20" s="206">
        <v>0</v>
      </c>
      <c r="D20" s="204">
        <v>0</v>
      </c>
      <c r="E20" s="205">
        <f>C20+D20</f>
        <v>0</v>
      </c>
    </row>
    <row r="21" spans="1:7" ht="18" customHeight="1" x14ac:dyDescent="0.2">
      <c r="A21" s="188"/>
      <c r="B21" s="194" t="s">
        <v>107</v>
      </c>
      <c r="C21" s="206">
        <v>0</v>
      </c>
      <c r="D21" s="204">
        <v>0</v>
      </c>
      <c r="E21" s="205">
        <f t="shared" ref="E21:E26" si="0">C21+D21</f>
        <v>0</v>
      </c>
    </row>
    <row r="22" spans="1:7" ht="28.5" customHeight="1" x14ac:dyDescent="0.2">
      <c r="A22" s="188"/>
      <c r="B22" s="194" t="s">
        <v>108</v>
      </c>
      <c r="C22" s="206">
        <v>0</v>
      </c>
      <c r="D22" s="204">
        <v>0</v>
      </c>
      <c r="E22" s="205">
        <f t="shared" si="0"/>
        <v>0</v>
      </c>
    </row>
    <row r="23" spans="1:7" ht="14.25" customHeight="1" x14ac:dyDescent="0.2">
      <c r="A23" s="188"/>
      <c r="B23" s="194" t="s">
        <v>112</v>
      </c>
      <c r="C23" s="206">
        <v>0</v>
      </c>
      <c r="D23" s="204">
        <v>0</v>
      </c>
      <c r="E23" s="205">
        <f t="shared" si="0"/>
        <v>0</v>
      </c>
    </row>
    <row r="24" spans="1:7" ht="15.75" customHeight="1" x14ac:dyDescent="0.2">
      <c r="A24" s="188"/>
      <c r="B24" s="194" t="s">
        <v>109</v>
      </c>
      <c r="C24" s="206">
        <v>0</v>
      </c>
      <c r="D24" s="204">
        <v>0</v>
      </c>
      <c r="E24" s="205">
        <f t="shared" si="0"/>
        <v>0</v>
      </c>
    </row>
    <row r="25" spans="1:7" ht="15.75" customHeight="1" x14ac:dyDescent="0.2">
      <c r="A25" s="188"/>
      <c r="B25" s="194" t="s">
        <v>110</v>
      </c>
      <c r="C25" s="206">
        <v>0</v>
      </c>
      <c r="D25" s="204">
        <v>0</v>
      </c>
      <c r="E25" s="205">
        <f t="shared" si="0"/>
        <v>0</v>
      </c>
    </row>
    <row r="26" spans="1:7" ht="14.25" customHeight="1" x14ac:dyDescent="0.2">
      <c r="A26" s="188"/>
      <c r="B26" s="194" t="s">
        <v>111</v>
      </c>
      <c r="C26" s="206">
        <v>0</v>
      </c>
      <c r="D26" s="204">
        <v>0</v>
      </c>
      <c r="E26" s="205">
        <f t="shared" si="0"/>
        <v>0</v>
      </c>
    </row>
    <row r="27" spans="1:7" ht="17.25" customHeight="1" x14ac:dyDescent="0.25">
      <c r="A27" s="198"/>
      <c r="B27" s="199" t="s">
        <v>63</v>
      </c>
      <c r="C27" s="200">
        <f>SUM(C18:C26)</f>
        <v>0</v>
      </c>
      <c r="D27" s="200">
        <f>SUM(D18:D26)</f>
        <v>0</v>
      </c>
      <c r="E27" s="202">
        <f>SUM(E18:E26)</f>
        <v>0</v>
      </c>
    </row>
    <row r="28" spans="1:7" ht="17.25" customHeight="1" x14ac:dyDescent="0.2">
      <c r="A28" s="207" t="s">
        <v>154</v>
      </c>
      <c r="B28" s="208" t="s">
        <v>150</v>
      </c>
      <c r="C28" s="195">
        <v>0</v>
      </c>
      <c r="D28" s="204">
        <f>ROUND(C28*19%,2)</f>
        <v>0</v>
      </c>
      <c r="E28" s="205">
        <f>C28+D28</f>
        <v>0</v>
      </c>
    </row>
    <row r="29" spans="1:7" ht="17.25" customHeight="1" x14ac:dyDescent="0.2">
      <c r="A29" s="209"/>
      <c r="B29" s="210" t="s">
        <v>135</v>
      </c>
      <c r="C29" s="200">
        <f>C28</f>
        <v>0</v>
      </c>
      <c r="D29" s="200">
        <f>D28</f>
        <v>0</v>
      </c>
      <c r="E29" s="202">
        <f>E28</f>
        <v>0</v>
      </c>
    </row>
    <row r="30" spans="1:7" ht="22.5" customHeight="1" x14ac:dyDescent="0.2">
      <c r="A30" s="188" t="s">
        <v>155</v>
      </c>
      <c r="B30" s="211" t="s">
        <v>151</v>
      </c>
      <c r="C30" s="195">
        <v>0</v>
      </c>
      <c r="D30" s="195">
        <f>C30*19%</f>
        <v>0</v>
      </c>
      <c r="E30" s="197">
        <f>C30+D30</f>
        <v>0</v>
      </c>
    </row>
    <row r="31" spans="1:7" ht="17.25" customHeight="1" x14ac:dyDescent="0.2">
      <c r="A31" s="209"/>
      <c r="B31" s="212" t="s">
        <v>136</v>
      </c>
      <c r="C31" s="200">
        <f>C30</f>
        <v>0</v>
      </c>
      <c r="D31" s="200">
        <f>D30</f>
        <v>0</v>
      </c>
      <c r="E31" s="202">
        <f>E30</f>
        <v>0</v>
      </c>
      <c r="G31">
        <v>62500</v>
      </c>
    </row>
    <row r="32" spans="1:7" ht="17.25" customHeight="1" x14ac:dyDescent="0.25">
      <c r="A32" s="188" t="s">
        <v>156</v>
      </c>
      <c r="B32" s="189" t="s">
        <v>113</v>
      </c>
      <c r="C32" s="190"/>
      <c r="D32" s="191"/>
      <c r="E32" s="192"/>
    </row>
    <row r="33" spans="1:10" ht="17.25" customHeight="1" x14ac:dyDescent="0.2">
      <c r="A33" s="188"/>
      <c r="B33" s="194" t="s">
        <v>83</v>
      </c>
      <c r="C33" s="195">
        <v>0</v>
      </c>
      <c r="D33" s="195">
        <f>C33*19%</f>
        <v>0</v>
      </c>
      <c r="E33" s="197">
        <f t="shared" ref="E33:E38" si="1">C33+D33</f>
        <v>0</v>
      </c>
      <c r="G33">
        <v>32500</v>
      </c>
    </row>
    <row r="34" spans="1:10" ht="17.25" customHeight="1" x14ac:dyDescent="0.2">
      <c r="A34" s="193"/>
      <c r="B34" s="194" t="s">
        <v>84</v>
      </c>
      <c r="C34" s="195">
        <v>0</v>
      </c>
      <c r="D34" s="196">
        <f>ROUND(C34*19%,3)</f>
        <v>0</v>
      </c>
      <c r="E34" s="197">
        <f t="shared" si="1"/>
        <v>0</v>
      </c>
    </row>
    <row r="35" spans="1:10" ht="28.5" customHeight="1" x14ac:dyDescent="0.2">
      <c r="A35" s="193"/>
      <c r="B35" s="194" t="s">
        <v>142</v>
      </c>
      <c r="C35" s="203">
        <v>24000</v>
      </c>
      <c r="D35" s="204">
        <f>ROUND(C35*19%,2)</f>
        <v>4560</v>
      </c>
      <c r="E35" s="205">
        <f t="shared" si="1"/>
        <v>28560</v>
      </c>
      <c r="F35" s="106">
        <f>'dev gen '!C58*4.5%</f>
        <v>13266.671399999999</v>
      </c>
      <c r="G35" s="90">
        <f>F35-C35-C36-C37</f>
        <v>-18233.328600000001</v>
      </c>
      <c r="I35" s="90">
        <f>F35-C39</f>
        <v>-36233.328600000001</v>
      </c>
    </row>
    <row r="36" spans="1:10" ht="30.75" customHeight="1" x14ac:dyDescent="0.2">
      <c r="A36" s="193"/>
      <c r="B36" s="194" t="s">
        <v>143</v>
      </c>
      <c r="C36" s="203">
        <v>5000</v>
      </c>
      <c r="D36" s="204">
        <f>ROUND(C36*19%,2)</f>
        <v>950</v>
      </c>
      <c r="E36" s="205">
        <f t="shared" si="1"/>
        <v>5950</v>
      </c>
      <c r="F36" s="106">
        <v>12971</v>
      </c>
    </row>
    <row r="37" spans="1:10" ht="16.5" customHeight="1" x14ac:dyDescent="0.2">
      <c r="A37" s="193"/>
      <c r="B37" s="194" t="s">
        <v>85</v>
      </c>
      <c r="C37" s="203">
        <v>2500</v>
      </c>
      <c r="D37" s="204">
        <f>ROUND(C37*19%,2)</f>
        <v>475</v>
      </c>
      <c r="E37" s="205">
        <f t="shared" si="1"/>
        <v>2975</v>
      </c>
      <c r="G37" s="90" t="e">
        <f>#REF!*5%</f>
        <v>#REF!</v>
      </c>
    </row>
    <row r="38" spans="1:10" ht="16.5" customHeight="1" x14ac:dyDescent="0.2">
      <c r="A38" s="193"/>
      <c r="B38" s="194" t="s">
        <v>86</v>
      </c>
      <c r="C38" s="203">
        <v>18000</v>
      </c>
      <c r="D38" s="204">
        <f>ROUND(C38*19%,2)</f>
        <v>3420</v>
      </c>
      <c r="E38" s="205">
        <f t="shared" si="1"/>
        <v>21420</v>
      </c>
      <c r="J38" s="90" t="e">
        <f>G37-C39</f>
        <v>#REF!</v>
      </c>
    </row>
    <row r="39" spans="1:10" ht="17.25" customHeight="1" x14ac:dyDescent="0.25">
      <c r="A39" s="198"/>
      <c r="B39" s="199" t="s">
        <v>70</v>
      </c>
      <c r="C39" s="200">
        <f>SUM(C33:C38)</f>
        <v>49500</v>
      </c>
      <c r="D39" s="200">
        <f>SUM(D33:D38)</f>
        <v>9405</v>
      </c>
      <c r="E39" s="202">
        <f>SUM(E33:E38)</f>
        <v>58905</v>
      </c>
      <c r="G39" s="90" t="e">
        <f>G37-C39</f>
        <v>#REF!</v>
      </c>
    </row>
    <row r="40" spans="1:10" ht="17.25" customHeight="1" x14ac:dyDescent="0.2">
      <c r="A40" s="193" t="s">
        <v>65</v>
      </c>
      <c r="B40" s="194" t="s">
        <v>64</v>
      </c>
      <c r="C40" s="195">
        <v>0</v>
      </c>
      <c r="D40" s="196">
        <f>ROUND(C40*20%,2)</f>
        <v>0</v>
      </c>
      <c r="E40" s="197">
        <f>C40+D40</f>
        <v>0</v>
      </c>
    </row>
    <row r="41" spans="1:10" ht="17.25" customHeight="1" x14ac:dyDescent="0.25">
      <c r="A41" s="198"/>
      <c r="B41" s="199" t="s">
        <v>67</v>
      </c>
      <c r="C41" s="213">
        <f>C40</f>
        <v>0</v>
      </c>
      <c r="D41" s="213">
        <f>D40</f>
        <v>0</v>
      </c>
      <c r="E41" s="214">
        <f>E40</f>
        <v>0</v>
      </c>
    </row>
    <row r="42" spans="1:10" ht="17.25" customHeight="1" x14ac:dyDescent="0.25">
      <c r="A42" s="198" t="s">
        <v>114</v>
      </c>
      <c r="B42" s="199" t="s">
        <v>115</v>
      </c>
      <c r="C42" s="213"/>
      <c r="D42" s="213"/>
      <c r="E42" s="214"/>
    </row>
    <row r="43" spans="1:10" ht="26.25" customHeight="1" x14ac:dyDescent="0.25">
      <c r="A43" s="179"/>
      <c r="B43" s="189" t="s">
        <v>89</v>
      </c>
      <c r="C43" s="215">
        <f>SUM(C44:C45)</f>
        <v>0</v>
      </c>
      <c r="D43" s="216">
        <f>ROUND(C43*19%,3)</f>
        <v>0</v>
      </c>
      <c r="E43" s="217">
        <f>C43+D43</f>
        <v>0</v>
      </c>
    </row>
    <row r="44" spans="1:10" ht="28.5" customHeight="1" x14ac:dyDescent="0.2">
      <c r="A44" s="179"/>
      <c r="B44" s="194" t="s">
        <v>116</v>
      </c>
      <c r="C44" s="195">
        <v>0</v>
      </c>
      <c r="D44" s="196">
        <f>ROUND(C44*19%,2)</f>
        <v>0</v>
      </c>
      <c r="E44" s="197">
        <f>C44+D44</f>
        <v>0</v>
      </c>
    </row>
    <row r="45" spans="1:10" ht="28.5" customHeight="1" x14ac:dyDescent="0.2">
      <c r="A45" s="179"/>
      <c r="B45" s="194" t="s">
        <v>117</v>
      </c>
      <c r="C45" s="195">
        <v>0</v>
      </c>
      <c r="D45" s="196">
        <f>ROUND(C45*19%,2)</f>
        <v>0</v>
      </c>
      <c r="E45" s="197">
        <f>C45+D45</f>
        <v>0</v>
      </c>
    </row>
    <row r="46" spans="1:10" ht="18.75" customHeight="1" x14ac:dyDescent="0.25">
      <c r="A46" s="193"/>
      <c r="B46" s="189" t="s">
        <v>90</v>
      </c>
      <c r="C46" s="215">
        <v>0</v>
      </c>
      <c r="D46" s="216">
        <f>ROUND(C46*19%,2)</f>
        <v>0</v>
      </c>
      <c r="E46" s="217">
        <f>C46+D46</f>
        <v>0</v>
      </c>
    </row>
    <row r="47" spans="1:10" ht="17.25" customHeight="1" x14ac:dyDescent="0.25">
      <c r="A47" s="198"/>
      <c r="B47" s="199" t="s">
        <v>120</v>
      </c>
      <c r="C47" s="200">
        <f>C43+C46</f>
        <v>0</v>
      </c>
      <c r="D47" s="200">
        <f>D43+D46</f>
        <v>0</v>
      </c>
      <c r="E47" s="202">
        <f>E43+E46</f>
        <v>0</v>
      </c>
    </row>
    <row r="48" spans="1:10" ht="17.25" customHeight="1" x14ac:dyDescent="0.25">
      <c r="A48" s="188" t="s">
        <v>118</v>
      </c>
      <c r="B48" s="189" t="s">
        <v>66</v>
      </c>
      <c r="C48" s="190"/>
      <c r="D48" s="191"/>
      <c r="E48" s="192"/>
    </row>
    <row r="49" spans="1:8" ht="18.75" customHeight="1" x14ac:dyDescent="0.2">
      <c r="A49" s="193"/>
      <c r="B49" s="194" t="s">
        <v>91</v>
      </c>
      <c r="C49" s="195">
        <v>2000</v>
      </c>
      <c r="D49" s="195">
        <v>380</v>
      </c>
      <c r="E49" s="197">
        <v>2380</v>
      </c>
      <c r="H49">
        <v>130000</v>
      </c>
    </row>
    <row r="50" spans="1:8" ht="17.25" customHeight="1" x14ac:dyDescent="0.2">
      <c r="A50" s="193"/>
      <c r="B50" s="194" t="s">
        <v>92</v>
      </c>
      <c r="C50" s="195">
        <v>0</v>
      </c>
      <c r="D50" s="204">
        <f>ROUND(C50*19%,2)</f>
        <v>0</v>
      </c>
      <c r="E50" s="205">
        <f>C50+D50</f>
        <v>0</v>
      </c>
      <c r="G50" s="90">
        <f>'dev gen '!C58</f>
        <v>294814.92</v>
      </c>
      <c r="H50" t="s">
        <v>170</v>
      </c>
    </row>
    <row r="51" spans="1:8" ht="27" customHeight="1" x14ac:dyDescent="0.2">
      <c r="A51" s="218"/>
      <c r="B51" s="194" t="s">
        <v>93</v>
      </c>
      <c r="C51" s="219">
        <v>0</v>
      </c>
      <c r="D51" s="204">
        <f>ROUND(C51*19%,2)</f>
        <v>0</v>
      </c>
      <c r="E51" s="220">
        <f>C51+D51</f>
        <v>0</v>
      </c>
      <c r="G51">
        <f>G50*0.5%/2</f>
        <v>737.03729999999996</v>
      </c>
    </row>
    <row r="52" spans="1:8" ht="17.25" customHeight="1" x14ac:dyDescent="0.2">
      <c r="A52" s="218"/>
      <c r="B52" s="194" t="s">
        <v>94</v>
      </c>
      <c r="C52" s="219">
        <v>9500</v>
      </c>
      <c r="D52" s="221">
        <f>ROUND(C52*19%,2)</f>
        <v>1805</v>
      </c>
      <c r="E52" s="222">
        <f>C52+D52</f>
        <v>11305</v>
      </c>
    </row>
    <row r="53" spans="1:8" ht="15" customHeight="1" thickBot="1" x14ac:dyDescent="0.3">
      <c r="A53" s="223"/>
      <c r="B53" s="224" t="s">
        <v>119</v>
      </c>
      <c r="C53" s="225">
        <f>C49+C52</f>
        <v>11500</v>
      </c>
      <c r="D53" s="225">
        <f>D49+D52</f>
        <v>2185</v>
      </c>
      <c r="E53" s="226">
        <f>E49+E52</f>
        <v>13685</v>
      </c>
    </row>
    <row r="54" spans="1:8" ht="15" x14ac:dyDescent="0.25">
      <c r="A54" s="305" t="s">
        <v>68</v>
      </c>
      <c r="B54" s="306"/>
      <c r="C54" s="174">
        <f>C16+C27+C28+C30+C39+C47+C53</f>
        <v>61000</v>
      </c>
      <c r="D54" s="174">
        <f>D16+D27+D28+D30+D39+D47+D53</f>
        <v>11590</v>
      </c>
      <c r="E54" s="175">
        <f>E16+E27+E28+E30+E39+E47+E53</f>
        <v>72590</v>
      </c>
    </row>
    <row r="55" spans="1:8" ht="15" x14ac:dyDescent="0.25">
      <c r="A55" s="232"/>
      <c r="B55" s="173" t="s">
        <v>341</v>
      </c>
      <c r="C55" s="233"/>
      <c r="D55" s="233"/>
      <c r="E55" s="233"/>
    </row>
    <row r="56" spans="1:8" ht="14.25" x14ac:dyDescent="0.2">
      <c r="A56" s="234"/>
      <c r="B56" s="234"/>
      <c r="D56" t="s">
        <v>55</v>
      </c>
    </row>
    <row r="57" spans="1:8" ht="14.25" x14ac:dyDescent="0.2">
      <c r="A57" s="234"/>
      <c r="B57" s="234" t="s">
        <v>228</v>
      </c>
      <c r="C57" s="30"/>
      <c r="D57" s="277" t="s">
        <v>222</v>
      </c>
      <c r="E57" s="277"/>
    </row>
    <row r="58" spans="1:8" ht="14.25" x14ac:dyDescent="0.2">
      <c r="A58" s="234"/>
      <c r="B58" s="235"/>
      <c r="C58" s="13"/>
    </row>
    <row r="59" spans="1:8" ht="15" customHeight="1" x14ac:dyDescent="0.2">
      <c r="A59" s="234"/>
      <c r="B59" s="234"/>
      <c r="C59" s="30" t="s">
        <v>207</v>
      </c>
      <c r="D59" t="s">
        <v>291</v>
      </c>
    </row>
    <row r="60" spans="1:8" ht="14.25" x14ac:dyDescent="0.2">
      <c r="A60" s="234"/>
      <c r="B60" s="234" t="s">
        <v>165</v>
      </c>
      <c r="D60" t="s">
        <v>292</v>
      </c>
    </row>
    <row r="61" spans="1:8" ht="14.25" x14ac:dyDescent="0.2">
      <c r="A61" s="234"/>
      <c r="B61" s="236" t="s">
        <v>173</v>
      </c>
      <c r="C61" s="234"/>
      <c r="D61" s="234"/>
      <c r="E61" s="234"/>
    </row>
  </sheetData>
  <sheetProtection selectLockedCells="1" selectUnlockedCells="1"/>
  <mergeCells count="9">
    <mergeCell ref="D57:E57"/>
    <mergeCell ref="A2:B2"/>
    <mergeCell ref="A3:E3"/>
    <mergeCell ref="A54:B54"/>
    <mergeCell ref="A8:A9"/>
    <mergeCell ref="B8:B9"/>
    <mergeCell ref="A5:E5"/>
    <mergeCell ref="A7:E7"/>
    <mergeCell ref="A11:E11"/>
  </mergeCells>
  <phoneticPr fontId="9" type="noConversion"/>
  <printOptions horizontalCentered="1" verticalCentered="1"/>
  <pageMargins left="0.25" right="0.25" top="0.75" bottom="0.75" header="0.3" footer="0.3"/>
  <pageSetup paperSize="9" scale="65" firstPageNumber="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2"/>
  <sheetViews>
    <sheetView topLeftCell="A22" workbookViewId="0">
      <selection activeCell="P20" sqref="P20"/>
    </sheetView>
  </sheetViews>
  <sheetFormatPr defaultRowHeight="12.75" x14ac:dyDescent="0.2"/>
  <cols>
    <col min="1" max="1" width="7.7109375" customWidth="1"/>
    <col min="2" max="2" width="12.42578125" customWidth="1"/>
    <col min="7" max="7" width="10.85546875" customWidth="1"/>
    <col min="8" max="8" width="5.5703125" hidden="1" customWidth="1"/>
    <col min="9" max="9" width="11.140625" customWidth="1"/>
    <col min="10" max="10" width="10.7109375" customWidth="1"/>
  </cols>
  <sheetData>
    <row r="1" spans="1:10" ht="15.75" x14ac:dyDescent="0.25">
      <c r="A1" s="276" t="s">
        <v>214</v>
      </c>
      <c r="B1" s="164"/>
      <c r="C1" s="165"/>
    </row>
    <row r="2" spans="1:10" x14ac:dyDescent="0.2">
      <c r="A2" s="172" t="s">
        <v>315</v>
      </c>
      <c r="B2" s="172"/>
      <c r="F2" s="172"/>
      <c r="G2" s="172"/>
    </row>
    <row r="3" spans="1:10" ht="15" customHeight="1" x14ac:dyDescent="0.2">
      <c r="A3" s="262" t="s">
        <v>221</v>
      </c>
      <c r="B3" s="262"/>
      <c r="C3" s="98"/>
      <c r="F3" s="283"/>
      <c r="G3" s="283"/>
      <c r="H3" s="98"/>
    </row>
    <row r="4" spans="1:10" ht="30" customHeight="1" x14ac:dyDescent="0.2">
      <c r="A4" s="355" t="s">
        <v>237</v>
      </c>
      <c r="B4" s="355"/>
      <c r="C4" s="355"/>
      <c r="D4" s="355"/>
      <c r="E4" s="355"/>
      <c r="F4" s="355"/>
      <c r="G4" s="355"/>
      <c r="H4" s="355"/>
      <c r="I4" s="355"/>
      <c r="J4" s="355"/>
    </row>
    <row r="5" spans="1:10" ht="9.75" customHeight="1" x14ac:dyDescent="0.25">
      <c r="A5" s="164"/>
      <c r="B5" s="164"/>
      <c r="C5" s="165"/>
    </row>
    <row r="6" spans="1:10" ht="16.5" customHeight="1" x14ac:dyDescent="0.25">
      <c r="A6" s="356" t="s">
        <v>306</v>
      </c>
      <c r="B6" s="356"/>
      <c r="C6" s="356"/>
      <c r="D6" s="356"/>
      <c r="E6" s="356"/>
      <c r="F6" s="356"/>
      <c r="G6" s="356"/>
      <c r="H6" s="356"/>
      <c r="I6" s="356"/>
      <c r="J6" s="356"/>
    </row>
    <row r="7" spans="1:10" ht="8.25" customHeight="1" x14ac:dyDescent="0.2"/>
    <row r="8" spans="1:10" ht="25.5" x14ac:dyDescent="0.2">
      <c r="A8" s="269" t="s">
        <v>307</v>
      </c>
      <c r="B8" s="357" t="s">
        <v>308</v>
      </c>
      <c r="C8" s="357"/>
      <c r="D8" s="357"/>
      <c r="E8" s="357"/>
      <c r="F8" s="357"/>
      <c r="G8" s="357"/>
      <c r="H8" s="357"/>
      <c r="I8" s="264" t="s">
        <v>215</v>
      </c>
      <c r="J8" s="264" t="s">
        <v>216</v>
      </c>
    </row>
    <row r="9" spans="1:10" ht="27.75" customHeight="1" x14ac:dyDescent="0.2">
      <c r="A9" s="166">
        <v>59</v>
      </c>
      <c r="B9" s="352" t="s">
        <v>340</v>
      </c>
      <c r="C9" s="353"/>
      <c r="D9" s="353"/>
      <c r="E9" s="353"/>
      <c r="F9" s="353"/>
      <c r="G9" s="353"/>
      <c r="H9" s="354"/>
      <c r="I9" s="167">
        <v>7658.07</v>
      </c>
      <c r="J9" s="265">
        <f>I9*1.19</f>
        <v>9113.1032999999989</v>
      </c>
    </row>
    <row r="10" spans="1:10" ht="16.5" customHeight="1" x14ac:dyDescent="0.2">
      <c r="A10" s="166">
        <v>60</v>
      </c>
      <c r="B10" s="352" t="s">
        <v>339</v>
      </c>
      <c r="C10" s="353"/>
      <c r="D10" s="353"/>
      <c r="E10" s="353"/>
      <c r="F10" s="353"/>
      <c r="G10" s="353"/>
      <c r="H10" s="354"/>
      <c r="I10" s="167">
        <v>3522.21</v>
      </c>
      <c r="J10" s="265">
        <f t="shared" ref="J10:J40" si="0">I10*1.19</f>
        <v>4191.4299000000001</v>
      </c>
    </row>
    <row r="11" spans="1:10" ht="16.5" customHeight="1" x14ac:dyDescent="0.2">
      <c r="A11" s="166">
        <v>61</v>
      </c>
      <c r="B11" s="352" t="s">
        <v>338</v>
      </c>
      <c r="C11" s="353"/>
      <c r="D11" s="353"/>
      <c r="E11" s="353"/>
      <c r="F11" s="353"/>
      <c r="G11" s="353"/>
      <c r="H11" s="354"/>
      <c r="I11" s="167">
        <v>3452.58</v>
      </c>
      <c r="J11" s="265">
        <f t="shared" si="0"/>
        <v>4108.5702000000001</v>
      </c>
    </row>
    <row r="12" spans="1:10" ht="16.5" customHeight="1" x14ac:dyDescent="0.2">
      <c r="A12" s="166">
        <v>62</v>
      </c>
      <c r="B12" s="352" t="s">
        <v>337</v>
      </c>
      <c r="C12" s="353"/>
      <c r="D12" s="353"/>
      <c r="E12" s="353"/>
      <c r="F12" s="353"/>
      <c r="G12" s="353"/>
      <c r="H12" s="354"/>
      <c r="I12" s="167">
        <v>7102.91</v>
      </c>
      <c r="J12" s="265">
        <f t="shared" si="0"/>
        <v>8452.4628999999986</v>
      </c>
    </row>
    <row r="13" spans="1:10" ht="16.5" customHeight="1" x14ac:dyDescent="0.2">
      <c r="A13" s="166">
        <v>63</v>
      </c>
      <c r="B13" s="352" t="s">
        <v>336</v>
      </c>
      <c r="C13" s="353"/>
      <c r="D13" s="353"/>
      <c r="E13" s="353"/>
      <c r="F13" s="353"/>
      <c r="G13" s="353"/>
      <c r="H13" s="354"/>
      <c r="I13" s="167">
        <v>4803.9799999999996</v>
      </c>
      <c r="J13" s="265">
        <f t="shared" si="0"/>
        <v>5716.7361999999994</v>
      </c>
    </row>
    <row r="14" spans="1:10" ht="27" customHeight="1" x14ac:dyDescent="0.2">
      <c r="A14" s="166">
        <v>64</v>
      </c>
      <c r="B14" s="352" t="s">
        <v>335</v>
      </c>
      <c r="C14" s="353"/>
      <c r="D14" s="353"/>
      <c r="E14" s="353"/>
      <c r="F14" s="353"/>
      <c r="G14" s="353"/>
      <c r="H14" s="354"/>
      <c r="I14" s="167">
        <v>4445.6099999999997</v>
      </c>
      <c r="J14" s="265">
        <f t="shared" si="0"/>
        <v>5290.2758999999996</v>
      </c>
    </row>
    <row r="15" spans="1:10" ht="16.5" customHeight="1" x14ac:dyDescent="0.2">
      <c r="A15" s="166">
        <v>65</v>
      </c>
      <c r="B15" s="352" t="s">
        <v>334</v>
      </c>
      <c r="C15" s="353"/>
      <c r="D15" s="353"/>
      <c r="E15" s="353"/>
      <c r="F15" s="353"/>
      <c r="G15" s="353"/>
      <c r="H15" s="354"/>
      <c r="I15" s="167">
        <v>3171.97</v>
      </c>
      <c r="J15" s="265">
        <f t="shared" si="0"/>
        <v>3774.6442999999995</v>
      </c>
    </row>
    <row r="16" spans="1:10" ht="27" customHeight="1" x14ac:dyDescent="0.2">
      <c r="A16" s="166">
        <v>66</v>
      </c>
      <c r="B16" s="352" t="s">
        <v>333</v>
      </c>
      <c r="C16" s="353"/>
      <c r="D16" s="353"/>
      <c r="E16" s="353"/>
      <c r="F16" s="353"/>
      <c r="G16" s="353"/>
      <c r="H16" s="354"/>
      <c r="I16" s="167">
        <v>5359.14</v>
      </c>
      <c r="J16" s="265">
        <f t="shared" si="0"/>
        <v>6377.3766000000005</v>
      </c>
    </row>
    <row r="17" spans="1:10" ht="16.5" customHeight="1" x14ac:dyDescent="0.2">
      <c r="A17" s="166">
        <v>67</v>
      </c>
      <c r="B17" s="349" t="s">
        <v>332</v>
      </c>
      <c r="C17" s="350"/>
      <c r="D17" s="350"/>
      <c r="E17" s="350"/>
      <c r="F17" s="350"/>
      <c r="G17" s="350"/>
      <c r="H17" s="351"/>
      <c r="I17" s="167">
        <v>3348.97</v>
      </c>
      <c r="J17" s="265">
        <f t="shared" si="0"/>
        <v>3985.2742999999996</v>
      </c>
    </row>
    <row r="18" spans="1:10" ht="16.5" customHeight="1" x14ac:dyDescent="0.2">
      <c r="A18" s="166">
        <v>68</v>
      </c>
      <c r="B18" s="349" t="s">
        <v>331</v>
      </c>
      <c r="C18" s="350"/>
      <c r="D18" s="350"/>
      <c r="E18" s="350"/>
      <c r="F18" s="350"/>
      <c r="G18" s="350"/>
      <c r="H18" s="351"/>
      <c r="I18" s="167">
        <v>6096.08</v>
      </c>
      <c r="J18" s="265">
        <f t="shared" si="0"/>
        <v>7254.3351999999995</v>
      </c>
    </row>
    <row r="19" spans="1:10" ht="28.5" customHeight="1" x14ac:dyDescent="0.2">
      <c r="A19" s="166">
        <v>69</v>
      </c>
      <c r="B19" s="352" t="s">
        <v>330</v>
      </c>
      <c r="C19" s="353"/>
      <c r="D19" s="353"/>
      <c r="E19" s="353"/>
      <c r="F19" s="353"/>
      <c r="G19" s="353"/>
      <c r="H19" s="354"/>
      <c r="I19" s="167">
        <v>10843.37</v>
      </c>
      <c r="J19" s="265">
        <f t="shared" si="0"/>
        <v>12903.6103</v>
      </c>
    </row>
    <row r="20" spans="1:10" ht="16.5" customHeight="1" x14ac:dyDescent="0.2">
      <c r="A20" s="166">
        <v>70</v>
      </c>
      <c r="B20" s="349" t="s">
        <v>329</v>
      </c>
      <c r="C20" s="350"/>
      <c r="D20" s="350"/>
      <c r="E20" s="350"/>
      <c r="F20" s="350"/>
      <c r="G20" s="350"/>
      <c r="H20" s="351"/>
      <c r="I20" s="167">
        <v>11085.27</v>
      </c>
      <c r="J20" s="265">
        <f t="shared" si="0"/>
        <v>13191.471299999999</v>
      </c>
    </row>
    <row r="21" spans="1:10" ht="16.5" customHeight="1" x14ac:dyDescent="0.2">
      <c r="A21" s="166">
        <v>71</v>
      </c>
      <c r="B21" s="349" t="s">
        <v>328</v>
      </c>
      <c r="C21" s="350"/>
      <c r="D21" s="350"/>
      <c r="E21" s="350"/>
      <c r="F21" s="350"/>
      <c r="G21" s="350"/>
      <c r="H21" s="351"/>
      <c r="I21" s="167">
        <v>3543.02</v>
      </c>
      <c r="J21" s="265">
        <f t="shared" si="0"/>
        <v>4216.1938</v>
      </c>
    </row>
    <row r="22" spans="1:10" ht="16.5" customHeight="1" x14ac:dyDescent="0.2">
      <c r="A22" s="166">
        <v>72</v>
      </c>
      <c r="B22" s="349" t="s">
        <v>327</v>
      </c>
      <c r="C22" s="350"/>
      <c r="D22" s="350"/>
      <c r="E22" s="350"/>
      <c r="F22" s="350"/>
      <c r="G22" s="350"/>
      <c r="H22" s="351"/>
      <c r="I22" s="167">
        <v>3383.08</v>
      </c>
      <c r="J22" s="265">
        <f t="shared" si="0"/>
        <v>4025.8651999999997</v>
      </c>
    </row>
    <row r="23" spans="1:10" ht="16.5" customHeight="1" x14ac:dyDescent="0.2">
      <c r="A23" s="166">
        <v>73</v>
      </c>
      <c r="B23" s="349" t="s">
        <v>326</v>
      </c>
      <c r="C23" s="350"/>
      <c r="D23" s="350"/>
      <c r="E23" s="350"/>
      <c r="F23" s="350"/>
      <c r="G23" s="350"/>
      <c r="H23" s="351"/>
      <c r="I23" s="167">
        <v>6380.72</v>
      </c>
      <c r="J23" s="265">
        <f t="shared" si="0"/>
        <v>7593.0568000000003</v>
      </c>
    </row>
    <row r="24" spans="1:10" ht="16.5" customHeight="1" x14ac:dyDescent="0.2">
      <c r="A24" s="166">
        <v>74</v>
      </c>
      <c r="B24" s="349" t="s">
        <v>325</v>
      </c>
      <c r="C24" s="350"/>
      <c r="D24" s="350"/>
      <c r="E24" s="350"/>
      <c r="F24" s="350"/>
      <c r="G24" s="350"/>
      <c r="H24" s="351"/>
      <c r="I24" s="167">
        <v>16431.91</v>
      </c>
      <c r="J24" s="265">
        <f t="shared" si="0"/>
        <v>19553.972900000001</v>
      </c>
    </row>
    <row r="25" spans="1:10" ht="16.5" customHeight="1" x14ac:dyDescent="0.2">
      <c r="A25" s="166">
        <v>75</v>
      </c>
      <c r="B25" s="352" t="s">
        <v>324</v>
      </c>
      <c r="C25" s="353"/>
      <c r="D25" s="353"/>
      <c r="E25" s="353"/>
      <c r="F25" s="353"/>
      <c r="G25" s="353"/>
      <c r="H25" s="354"/>
      <c r="I25" s="167">
        <v>6551.91</v>
      </c>
      <c r="J25" s="265">
        <f t="shared" si="0"/>
        <v>7796.772899999999</v>
      </c>
    </row>
    <row r="26" spans="1:10" ht="27" customHeight="1" x14ac:dyDescent="0.2">
      <c r="A26" s="166">
        <v>76</v>
      </c>
      <c r="B26" s="352" t="s">
        <v>323</v>
      </c>
      <c r="C26" s="353"/>
      <c r="D26" s="353"/>
      <c r="E26" s="353"/>
      <c r="F26" s="353"/>
      <c r="G26" s="353"/>
      <c r="H26" s="354"/>
      <c r="I26" s="167">
        <v>3502.08</v>
      </c>
      <c r="J26" s="265">
        <f t="shared" si="0"/>
        <v>4167.4751999999999</v>
      </c>
    </row>
    <row r="27" spans="1:10" ht="16.5" customHeight="1" x14ac:dyDescent="0.2">
      <c r="A27" s="166">
        <v>77</v>
      </c>
      <c r="B27" s="349" t="s">
        <v>322</v>
      </c>
      <c r="C27" s="350"/>
      <c r="D27" s="350"/>
      <c r="E27" s="350"/>
      <c r="F27" s="350"/>
      <c r="G27" s="350"/>
      <c r="H27" s="351"/>
      <c r="I27" s="167">
        <v>4425.4399999999996</v>
      </c>
      <c r="J27" s="265">
        <f t="shared" si="0"/>
        <v>5266.2735999999995</v>
      </c>
    </row>
    <row r="28" spans="1:10" ht="16.5" customHeight="1" x14ac:dyDescent="0.2">
      <c r="A28" s="166">
        <v>78</v>
      </c>
      <c r="B28" s="349" t="s">
        <v>321</v>
      </c>
      <c r="C28" s="350"/>
      <c r="D28" s="350"/>
      <c r="E28" s="350"/>
      <c r="F28" s="350"/>
      <c r="G28" s="350"/>
      <c r="H28" s="351"/>
      <c r="I28" s="167">
        <v>4017.37</v>
      </c>
      <c r="J28" s="265">
        <f t="shared" si="0"/>
        <v>4780.6702999999998</v>
      </c>
    </row>
    <row r="29" spans="1:10" ht="16.5" customHeight="1" x14ac:dyDescent="0.2">
      <c r="A29" s="166">
        <v>79</v>
      </c>
      <c r="B29" s="349" t="s">
        <v>320</v>
      </c>
      <c r="C29" s="350"/>
      <c r="D29" s="350"/>
      <c r="E29" s="350"/>
      <c r="F29" s="350"/>
      <c r="G29" s="350"/>
      <c r="H29" s="351"/>
      <c r="I29" s="167">
        <v>3036.94</v>
      </c>
      <c r="J29" s="265">
        <f t="shared" si="0"/>
        <v>3613.9585999999999</v>
      </c>
    </row>
    <row r="30" spans="1:10" ht="16.5" customHeight="1" x14ac:dyDescent="0.2">
      <c r="A30" s="166">
        <v>80</v>
      </c>
      <c r="B30" s="349" t="s">
        <v>319</v>
      </c>
      <c r="C30" s="350"/>
      <c r="D30" s="350"/>
      <c r="E30" s="350"/>
      <c r="F30" s="350"/>
      <c r="G30" s="350"/>
      <c r="H30" s="351"/>
      <c r="I30" s="167">
        <v>11090.22</v>
      </c>
      <c r="J30" s="265">
        <f t="shared" si="0"/>
        <v>13197.361799999999</v>
      </c>
    </row>
    <row r="31" spans="1:10" ht="16.5" customHeight="1" x14ac:dyDescent="0.2">
      <c r="A31" s="166">
        <v>81</v>
      </c>
      <c r="B31" s="349" t="s">
        <v>318</v>
      </c>
      <c r="C31" s="350"/>
      <c r="D31" s="350"/>
      <c r="E31" s="350"/>
      <c r="F31" s="350"/>
      <c r="G31" s="350"/>
      <c r="H31" s="351"/>
      <c r="I31" s="167">
        <v>23598.12</v>
      </c>
      <c r="J31" s="265">
        <f t="shared" si="0"/>
        <v>28081.762799999997</v>
      </c>
    </row>
    <row r="32" spans="1:10" ht="16.5" customHeight="1" x14ac:dyDescent="0.2">
      <c r="A32" s="166">
        <v>82</v>
      </c>
      <c r="B32" s="349" t="s">
        <v>317</v>
      </c>
      <c r="C32" s="350"/>
      <c r="D32" s="350"/>
      <c r="E32" s="350"/>
      <c r="F32" s="350"/>
      <c r="G32" s="350"/>
      <c r="H32" s="351"/>
      <c r="I32" s="167">
        <v>11906.5</v>
      </c>
      <c r="J32" s="265">
        <f t="shared" si="0"/>
        <v>14168.734999999999</v>
      </c>
    </row>
    <row r="33" spans="1:10" ht="16.5" customHeight="1" x14ac:dyDescent="0.2">
      <c r="A33" s="166">
        <v>83</v>
      </c>
      <c r="B33" s="349" t="s">
        <v>316</v>
      </c>
      <c r="C33" s="350"/>
      <c r="D33" s="350"/>
      <c r="E33" s="350"/>
      <c r="F33" s="350"/>
      <c r="G33" s="350"/>
      <c r="H33" s="351"/>
      <c r="I33" s="167">
        <v>11525.01</v>
      </c>
      <c r="J33" s="265">
        <f t="shared" si="0"/>
        <v>13714.7619</v>
      </c>
    </row>
    <row r="34" spans="1:10" ht="29.25" customHeight="1" x14ac:dyDescent="0.2">
      <c r="A34" s="166">
        <v>84</v>
      </c>
      <c r="B34" s="352" t="s">
        <v>314</v>
      </c>
      <c r="C34" s="353"/>
      <c r="D34" s="353"/>
      <c r="E34" s="353"/>
      <c r="F34" s="353"/>
      <c r="G34" s="353"/>
      <c r="H34" s="354"/>
      <c r="I34" s="167">
        <v>4407.93</v>
      </c>
      <c r="J34" s="265">
        <f t="shared" si="0"/>
        <v>5245.4367000000002</v>
      </c>
    </row>
    <row r="35" spans="1:10" ht="28.5" customHeight="1" x14ac:dyDescent="0.2">
      <c r="A35" s="273">
        <v>85</v>
      </c>
      <c r="B35" s="352" t="s">
        <v>313</v>
      </c>
      <c r="C35" s="353"/>
      <c r="D35" s="353"/>
      <c r="E35" s="353"/>
      <c r="F35" s="353"/>
      <c r="G35" s="353"/>
      <c r="H35" s="354"/>
      <c r="I35" s="274">
        <v>4239.75</v>
      </c>
      <c r="J35" s="275">
        <f t="shared" si="0"/>
        <v>5045.3024999999998</v>
      </c>
    </row>
    <row r="36" spans="1:10" ht="16.5" customHeight="1" x14ac:dyDescent="0.2">
      <c r="A36" s="166">
        <v>86</v>
      </c>
      <c r="B36" s="349" t="s">
        <v>312</v>
      </c>
      <c r="C36" s="350"/>
      <c r="D36" s="350"/>
      <c r="E36" s="350"/>
      <c r="F36" s="350"/>
      <c r="G36" s="350"/>
      <c r="H36" s="351"/>
      <c r="I36" s="167">
        <v>40196.699999999997</v>
      </c>
      <c r="J36" s="265">
        <f t="shared" si="0"/>
        <v>47834.072999999997</v>
      </c>
    </row>
    <row r="37" spans="1:10" ht="16.5" customHeight="1" x14ac:dyDescent="0.2">
      <c r="A37" s="166">
        <v>87</v>
      </c>
      <c r="B37" s="349" t="s">
        <v>310</v>
      </c>
      <c r="C37" s="350"/>
      <c r="D37" s="350"/>
      <c r="E37" s="350"/>
      <c r="F37" s="350"/>
      <c r="G37" s="350"/>
      <c r="H37" s="351"/>
      <c r="I37" s="167">
        <v>11694.96</v>
      </c>
      <c r="J37" s="265">
        <f t="shared" si="0"/>
        <v>13917.002399999998</v>
      </c>
    </row>
    <row r="38" spans="1:10" ht="16.5" customHeight="1" x14ac:dyDescent="0.2">
      <c r="A38" s="261">
        <v>88</v>
      </c>
      <c r="B38" s="349" t="s">
        <v>311</v>
      </c>
      <c r="C38" s="350"/>
      <c r="D38" s="350"/>
      <c r="E38" s="350"/>
      <c r="F38" s="350"/>
      <c r="G38" s="351"/>
      <c r="H38" s="268"/>
      <c r="I38" s="266">
        <v>24310.19</v>
      </c>
      <c r="J38" s="267">
        <f t="shared" si="0"/>
        <v>28929.126099999998</v>
      </c>
    </row>
    <row r="39" spans="1:10" ht="16.5" customHeight="1" x14ac:dyDescent="0.2">
      <c r="A39" s="166"/>
      <c r="B39" s="339" t="s">
        <v>234</v>
      </c>
      <c r="C39" s="340"/>
      <c r="D39" s="340"/>
      <c r="E39" s="340"/>
      <c r="F39" s="340"/>
      <c r="G39" s="340"/>
      <c r="H39" s="341"/>
      <c r="I39" s="167">
        <v>19865.8</v>
      </c>
      <c r="J39" s="265">
        <f t="shared" si="0"/>
        <v>23640.302</v>
      </c>
    </row>
    <row r="40" spans="1:10" ht="16.5" customHeight="1" x14ac:dyDescent="0.2">
      <c r="A40" s="166" t="s">
        <v>223</v>
      </c>
      <c r="B40" s="342" t="s">
        <v>235</v>
      </c>
      <c r="C40" s="343"/>
      <c r="D40" s="343"/>
      <c r="E40" s="343"/>
      <c r="F40" s="343"/>
      <c r="G40" s="344"/>
      <c r="H40" s="263"/>
      <c r="I40" s="167">
        <v>9817.11</v>
      </c>
      <c r="J40" s="265">
        <f t="shared" si="0"/>
        <v>11682.3609</v>
      </c>
    </row>
    <row r="41" spans="1:10" ht="16.5" customHeight="1" x14ac:dyDescent="0.2">
      <c r="A41" s="270"/>
      <c r="B41" s="345" t="s">
        <v>68</v>
      </c>
      <c r="C41" s="346"/>
      <c r="D41" s="346"/>
      <c r="E41" s="346"/>
      <c r="F41" s="346"/>
      <c r="G41" s="346"/>
      <c r="H41" s="346"/>
      <c r="I41" s="271">
        <f>SUM(I9:I40)</f>
        <v>294814.91999999993</v>
      </c>
      <c r="J41" s="272">
        <f>SUM(J9:J40)</f>
        <v>350829.7548</v>
      </c>
    </row>
    <row r="42" spans="1:10" ht="15" x14ac:dyDescent="0.25">
      <c r="A42" s="170"/>
      <c r="B42" s="171"/>
      <c r="C42" s="171"/>
      <c r="D42" s="171"/>
      <c r="E42" s="171"/>
      <c r="F42" s="347"/>
      <c r="G42" s="347"/>
      <c r="H42" s="348"/>
      <c r="I42" s="168"/>
      <c r="J42" s="169"/>
    </row>
  </sheetData>
  <mergeCells count="38">
    <mergeCell ref="F3:G3"/>
    <mergeCell ref="A4:J4"/>
    <mergeCell ref="B18:H18"/>
    <mergeCell ref="A6:J6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30:H30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9:H39"/>
    <mergeCell ref="B40:G40"/>
    <mergeCell ref="B41:H41"/>
    <mergeCell ref="F42:H42"/>
    <mergeCell ref="B31:H31"/>
    <mergeCell ref="B32:H32"/>
    <mergeCell ref="B33:H33"/>
    <mergeCell ref="B34:H34"/>
    <mergeCell ref="B35:H35"/>
    <mergeCell ref="B36:H36"/>
    <mergeCell ref="B37:H37"/>
    <mergeCell ref="B38:G38"/>
  </mergeCells>
  <pageMargins left="0.7" right="0.45" top="0.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"/>
  <sheetViews>
    <sheetView workbookViewId="0">
      <selection activeCell="B22" sqref="B22:C22"/>
    </sheetView>
  </sheetViews>
  <sheetFormatPr defaultRowHeight="12.75" x14ac:dyDescent="0.2"/>
  <cols>
    <col min="1" max="1" width="11.42578125" customWidth="1"/>
    <col min="2" max="2" width="24.140625" customWidth="1"/>
    <col min="3" max="3" width="13.5703125" customWidth="1"/>
    <col min="4" max="4" width="17.140625" customWidth="1"/>
    <col min="5" max="5" width="19" customWidth="1"/>
  </cols>
  <sheetData>
    <row r="1" spans="1:5" x14ac:dyDescent="0.2">
      <c r="A1" s="172" t="s">
        <v>208</v>
      </c>
      <c r="B1" s="172" t="s">
        <v>220</v>
      </c>
    </row>
    <row r="2" spans="1:5" x14ac:dyDescent="0.2">
      <c r="A2" s="283" t="s">
        <v>221</v>
      </c>
      <c r="B2" s="283"/>
      <c r="C2" s="98"/>
    </row>
    <row r="3" spans="1:5" ht="39.75" customHeight="1" x14ac:dyDescent="0.2">
      <c r="A3" s="284" t="s">
        <v>232</v>
      </c>
      <c r="B3" s="284"/>
      <c r="C3" s="284"/>
      <c r="D3" s="284"/>
      <c r="E3" s="284"/>
    </row>
    <row r="4" spans="1:5" x14ac:dyDescent="0.2">
      <c r="A4" s="318"/>
      <c r="B4" s="319"/>
      <c r="C4" s="319"/>
      <c r="D4" s="319"/>
      <c r="E4" s="319"/>
    </row>
    <row r="5" spans="1:5" x14ac:dyDescent="0.2">
      <c r="A5" s="229"/>
      <c r="B5" s="230"/>
      <c r="C5" s="230"/>
      <c r="D5" s="230"/>
      <c r="E5" s="230"/>
    </row>
    <row r="6" spans="1:5" x14ac:dyDescent="0.2">
      <c r="A6" s="296" t="s">
        <v>224</v>
      </c>
      <c r="B6" s="296"/>
      <c r="C6" s="296"/>
      <c r="D6" s="296"/>
      <c r="E6" s="296"/>
    </row>
    <row r="7" spans="1:5" ht="11.25" customHeight="1" thickBot="1" x14ac:dyDescent="0.25">
      <c r="A7" s="228"/>
      <c r="B7" s="4"/>
      <c r="C7" s="4"/>
    </row>
    <row r="8" spans="1:5" ht="13.5" hidden="1" thickBot="1" x14ac:dyDescent="0.25">
      <c r="A8" s="228"/>
      <c r="B8" s="4"/>
      <c r="C8" s="4"/>
    </row>
    <row r="9" spans="1:5" ht="13.5" hidden="1" thickBot="1" x14ac:dyDescent="0.25">
      <c r="A9" s="297"/>
      <c r="B9" s="298"/>
      <c r="C9" s="298"/>
      <c r="D9" s="298"/>
      <c r="E9" s="298"/>
    </row>
    <row r="10" spans="1:5" ht="26.25" thickBot="1" x14ac:dyDescent="0.25">
      <c r="A10" s="294" t="s">
        <v>0</v>
      </c>
      <c r="B10" s="295" t="s">
        <v>1</v>
      </c>
      <c r="C10" s="28" t="str">
        <f>'Cap. 3'!C8</f>
        <v>Valoare               (fara TVA)</v>
      </c>
      <c r="D10" s="28" t="str">
        <f>'Cap. 3'!D8</f>
        <v>TVA</v>
      </c>
      <c r="E10" s="227" t="str">
        <f>'Cap. 3'!E8</f>
        <v>Valoare        cu  TVA</v>
      </c>
    </row>
    <row r="11" spans="1:5" ht="27" customHeight="1" thickBot="1" x14ac:dyDescent="0.25">
      <c r="A11" s="294"/>
      <c r="B11" s="295"/>
      <c r="C11" s="28" t="str">
        <f>'Cap. 3'!C9</f>
        <v xml:space="preserve"> Lei</v>
      </c>
      <c r="D11" s="28" t="str">
        <f>'Cap. 3'!D9</f>
        <v xml:space="preserve"> Lei</v>
      </c>
      <c r="E11" s="227" t="str">
        <f>'Cap. 3'!E9</f>
        <v xml:space="preserve"> Lei</v>
      </c>
    </row>
    <row r="12" spans="1:5" ht="25.5" customHeight="1" thickBot="1" x14ac:dyDescent="0.25">
      <c r="A12" s="7">
        <v>1</v>
      </c>
      <c r="B12" s="8">
        <v>2</v>
      </c>
      <c r="C12" s="28">
        <f>'Cap. 3'!C10</f>
        <v>3</v>
      </c>
      <c r="D12" s="28">
        <f>'Cap. 3'!D10</f>
        <v>4</v>
      </c>
      <c r="E12" s="227">
        <f>'Cap. 3'!E10</f>
        <v>5</v>
      </c>
    </row>
    <row r="13" spans="1:5" x14ac:dyDescent="0.2">
      <c r="A13" s="72" t="s">
        <v>31</v>
      </c>
      <c r="B13" s="72" t="s">
        <v>32</v>
      </c>
      <c r="C13" s="124">
        <v>294814.92</v>
      </c>
      <c r="D13" s="124">
        <f>C13*19%</f>
        <v>56014.834799999997</v>
      </c>
      <c r="E13" s="124">
        <f>C13+D13</f>
        <v>350829.7548</v>
      </c>
    </row>
    <row r="14" spans="1:5" ht="25.5" x14ac:dyDescent="0.2">
      <c r="A14" s="72" t="s">
        <v>33</v>
      </c>
      <c r="B14" s="100" t="s">
        <v>144</v>
      </c>
      <c r="C14" s="124">
        <v>0</v>
      </c>
      <c r="D14" s="124">
        <v>0</v>
      </c>
      <c r="E14" s="124">
        <v>0</v>
      </c>
    </row>
    <row r="15" spans="1:5" ht="38.25" x14ac:dyDescent="0.2">
      <c r="A15" s="73" t="s">
        <v>34</v>
      </c>
      <c r="B15" s="75" t="s">
        <v>95</v>
      </c>
      <c r="C15" s="124">
        <v>0</v>
      </c>
      <c r="D15" s="124">
        <v>0</v>
      </c>
      <c r="E15" s="124">
        <v>0</v>
      </c>
    </row>
    <row r="16" spans="1:5" ht="51" x14ac:dyDescent="0.2">
      <c r="A16" s="72" t="s">
        <v>35</v>
      </c>
      <c r="B16" s="82" t="s">
        <v>96</v>
      </c>
      <c r="C16" s="124">
        <v>0</v>
      </c>
      <c r="D16" s="124">
        <v>0</v>
      </c>
      <c r="E16" s="124">
        <v>0</v>
      </c>
    </row>
    <row r="17" spans="1:6" x14ac:dyDescent="0.2">
      <c r="A17" s="72" t="s">
        <v>36</v>
      </c>
      <c r="B17" s="72" t="s">
        <v>3</v>
      </c>
      <c r="C17" s="124">
        <v>0</v>
      </c>
      <c r="D17" s="124">
        <v>0</v>
      </c>
      <c r="E17" s="124">
        <v>0</v>
      </c>
    </row>
    <row r="18" spans="1:6" x14ac:dyDescent="0.2">
      <c r="A18" s="72" t="s">
        <v>37</v>
      </c>
      <c r="B18" s="72" t="s">
        <v>38</v>
      </c>
      <c r="C18" s="124">
        <v>0</v>
      </c>
      <c r="D18" s="124">
        <v>0</v>
      </c>
      <c r="E18" s="124">
        <v>0</v>
      </c>
    </row>
    <row r="19" spans="1:6" x14ac:dyDescent="0.2">
      <c r="A19" s="83" t="s">
        <v>39</v>
      </c>
      <c r="B19" s="84"/>
      <c r="C19" s="125">
        <f>SUM(C13:C18)</f>
        <v>294814.92</v>
      </c>
      <c r="D19" s="125">
        <f>SUM(D13:D18)</f>
        <v>56014.834799999997</v>
      </c>
      <c r="E19" s="125">
        <f>SUM(E13:E18)</f>
        <v>350829.7548</v>
      </c>
    </row>
    <row r="22" spans="1:6" ht="15.75" x14ac:dyDescent="0.25">
      <c r="B22" s="320" t="s">
        <v>341</v>
      </c>
      <c r="C22" s="320"/>
      <c r="D22" s="12"/>
      <c r="E22" s="12"/>
    </row>
    <row r="24" spans="1:6" x14ac:dyDescent="0.2">
      <c r="B24" t="s">
        <v>233</v>
      </c>
      <c r="E24" t="s">
        <v>55</v>
      </c>
    </row>
    <row r="25" spans="1:6" x14ac:dyDescent="0.2">
      <c r="B25" s="104"/>
      <c r="C25" s="30"/>
      <c r="D25" s="30"/>
      <c r="E25" s="277" t="s">
        <v>222</v>
      </c>
      <c r="F25" s="277"/>
    </row>
    <row r="26" spans="1:6" x14ac:dyDescent="0.2">
      <c r="B26" s="30"/>
      <c r="C26" s="231" t="s">
        <v>223</v>
      </c>
      <c r="D26" s="13"/>
    </row>
    <row r="27" spans="1:6" x14ac:dyDescent="0.2">
      <c r="B27" t="s">
        <v>165</v>
      </c>
      <c r="D27" s="30" t="s">
        <v>207</v>
      </c>
      <c r="E27" t="s">
        <v>291</v>
      </c>
    </row>
    <row r="28" spans="1:6" x14ac:dyDescent="0.2">
      <c r="B28" s="147" t="s">
        <v>173</v>
      </c>
      <c r="E28" t="s">
        <v>292</v>
      </c>
    </row>
  </sheetData>
  <mergeCells count="9">
    <mergeCell ref="E25:F25"/>
    <mergeCell ref="A10:A11"/>
    <mergeCell ref="B10:B11"/>
    <mergeCell ref="A9:E9"/>
    <mergeCell ref="A2:B2"/>
    <mergeCell ref="A3:E3"/>
    <mergeCell ref="A4:E4"/>
    <mergeCell ref="A6:E6"/>
    <mergeCell ref="B22:C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37"/>
  <sheetViews>
    <sheetView view="pageBreakPreview" topLeftCell="A16" zoomScaleSheetLayoutView="85" workbookViewId="0">
      <selection activeCell="B26" sqref="B26"/>
    </sheetView>
  </sheetViews>
  <sheetFormatPr defaultRowHeight="12.75" x14ac:dyDescent="0.2"/>
  <cols>
    <col min="1" max="1" width="11.5703125" customWidth="1"/>
    <col min="2" max="2" width="55.140625" customWidth="1"/>
    <col min="3" max="3" width="11.7109375" customWidth="1"/>
    <col min="4" max="4" width="10" customWidth="1"/>
    <col min="5" max="5" width="12.42578125" customWidth="1"/>
  </cols>
  <sheetData>
    <row r="1" spans="1:7" ht="15" customHeight="1" x14ac:dyDescent="0.2">
      <c r="A1" s="172" t="s">
        <v>208</v>
      </c>
      <c r="B1" s="172" t="s">
        <v>220</v>
      </c>
    </row>
    <row r="2" spans="1:7" x14ac:dyDescent="0.2">
      <c r="A2" s="283" t="s">
        <v>221</v>
      </c>
      <c r="B2" s="283"/>
      <c r="C2" s="98"/>
    </row>
    <row r="3" spans="1:7" ht="33.75" customHeight="1" x14ac:dyDescent="0.2">
      <c r="A3" s="284" t="s">
        <v>226</v>
      </c>
      <c r="B3" s="284"/>
      <c r="C3" s="284"/>
      <c r="D3" s="284"/>
      <c r="E3" s="284"/>
    </row>
    <row r="4" spans="1:7" ht="13.5" customHeight="1" x14ac:dyDescent="0.2">
      <c r="A4" s="318"/>
      <c r="B4" s="319"/>
      <c r="C4" s="319"/>
      <c r="D4" s="319"/>
      <c r="E4" s="319"/>
    </row>
    <row r="5" spans="1:7" x14ac:dyDescent="0.2">
      <c r="A5" s="61"/>
      <c r="B5" s="62"/>
      <c r="C5" s="62"/>
      <c r="D5" s="62"/>
      <c r="E5" s="62"/>
    </row>
    <row r="6" spans="1:7" x14ac:dyDescent="0.2">
      <c r="A6" s="296" t="s">
        <v>157</v>
      </c>
      <c r="B6" s="296"/>
      <c r="C6" s="296"/>
      <c r="D6" s="296"/>
      <c r="E6" s="296"/>
    </row>
    <row r="7" spans="1:7" x14ac:dyDescent="0.2">
      <c r="A7" s="63"/>
      <c r="B7" s="4"/>
      <c r="C7" s="4"/>
    </row>
    <row r="8" spans="1:7" x14ac:dyDescent="0.2">
      <c r="A8" s="63"/>
      <c r="B8" s="4"/>
      <c r="C8" s="4"/>
    </row>
    <row r="9" spans="1:7" ht="13.5" thickBot="1" x14ac:dyDescent="0.25">
      <c r="A9" s="297"/>
      <c r="B9" s="298"/>
      <c r="C9" s="298"/>
      <c r="D9" s="298"/>
      <c r="E9" s="298"/>
    </row>
    <row r="10" spans="1:7" ht="25.5" customHeight="1" thickBot="1" x14ac:dyDescent="0.25">
      <c r="A10" s="294" t="s">
        <v>0</v>
      </c>
      <c r="B10" s="295" t="s">
        <v>1</v>
      </c>
      <c r="C10" s="28" t="str">
        <f>'Cap. 3'!C8</f>
        <v>Valoare               (fara TVA)</v>
      </c>
      <c r="D10" s="28" t="str">
        <f>'Cap. 3'!D8</f>
        <v>TVA</v>
      </c>
      <c r="E10" s="60" t="str">
        <f>'Cap. 3'!E8</f>
        <v>Valoare        cu  TVA</v>
      </c>
      <c r="G10" s="16" t="s">
        <v>56</v>
      </c>
    </row>
    <row r="11" spans="1:7" ht="19.5" customHeight="1" thickBot="1" x14ac:dyDescent="0.25">
      <c r="A11" s="294"/>
      <c r="B11" s="295"/>
      <c r="C11" s="28" t="str">
        <f>'Cap. 3'!C9</f>
        <v xml:space="preserve"> Lei</v>
      </c>
      <c r="D11" s="28" t="str">
        <f>'Cap. 3'!D9</f>
        <v xml:space="preserve"> Lei</v>
      </c>
      <c r="E11" s="60" t="str">
        <f>'Cap. 3'!E9</f>
        <v xml:space="preserve"> Lei</v>
      </c>
      <c r="G11" s="14">
        <v>4.47</v>
      </c>
    </row>
    <row r="12" spans="1:7" ht="17.25" customHeight="1" thickBot="1" x14ac:dyDescent="0.25">
      <c r="A12" s="7">
        <v>1</v>
      </c>
      <c r="B12" s="8">
        <v>2</v>
      </c>
      <c r="C12" s="28">
        <f>'Cap. 3'!C10</f>
        <v>3</v>
      </c>
      <c r="D12" s="28">
        <f>'Cap. 3'!D10</f>
        <v>4</v>
      </c>
      <c r="E12" s="60">
        <f>'Cap. 3'!E10</f>
        <v>5</v>
      </c>
    </row>
    <row r="13" spans="1:7" ht="12.75" customHeight="1" x14ac:dyDescent="0.2">
      <c r="A13" s="299"/>
      <c r="B13" s="299"/>
      <c r="C13" s="299"/>
      <c r="D13" s="299"/>
      <c r="E13" s="299"/>
    </row>
    <row r="14" spans="1:7" ht="17.25" customHeight="1" x14ac:dyDescent="0.2">
      <c r="A14" s="55" t="s">
        <v>42</v>
      </c>
      <c r="B14" s="93" t="s">
        <v>7</v>
      </c>
      <c r="C14" s="38">
        <f>SUM(C15:C16)</f>
        <v>0</v>
      </c>
      <c r="D14" s="38">
        <f>SUM(D15:D16)</f>
        <v>0</v>
      </c>
      <c r="E14" s="38">
        <f>SUM(E15:E16)</f>
        <v>0</v>
      </c>
    </row>
    <row r="15" spans="1:7" ht="30.75" customHeight="1" x14ac:dyDescent="0.2">
      <c r="A15" s="10"/>
      <c r="B15" s="26" t="s">
        <v>158</v>
      </c>
      <c r="C15" s="32">
        <v>0</v>
      </c>
      <c r="D15" s="33">
        <f>ROUND(C15*19%,2)</f>
        <v>0</v>
      </c>
      <c r="E15" s="33">
        <f>C15+D15</f>
        <v>0</v>
      </c>
      <c r="G15" s="90">
        <f>'dev gen '!C58</f>
        <v>294814.92</v>
      </c>
    </row>
    <row r="16" spans="1:7" ht="16.5" customHeight="1" x14ac:dyDescent="0.2">
      <c r="A16" s="10"/>
      <c r="B16" s="95" t="s">
        <v>43</v>
      </c>
      <c r="C16" s="32">
        <v>0</v>
      </c>
      <c r="D16" s="33">
        <f>ROUND(C16*19%,2)</f>
        <v>0</v>
      </c>
      <c r="E16" s="33">
        <f>C16+D16</f>
        <v>0</v>
      </c>
    </row>
    <row r="17" spans="1:8" ht="29.25" customHeight="1" x14ac:dyDescent="0.2">
      <c r="A17" s="57" t="s">
        <v>44</v>
      </c>
      <c r="B17" s="58" t="s">
        <v>45</v>
      </c>
      <c r="C17" s="38">
        <f>SUM(C18:C22)</f>
        <v>0</v>
      </c>
      <c r="D17" s="38">
        <f>SUM(D18:D22)</f>
        <v>0</v>
      </c>
      <c r="E17" s="38">
        <f>SUM(E18:E22)</f>
        <v>0</v>
      </c>
    </row>
    <row r="18" spans="1:8" ht="24.75" customHeight="1" x14ac:dyDescent="0.2">
      <c r="A18" s="19"/>
      <c r="B18" s="26" t="s">
        <v>159</v>
      </c>
      <c r="C18" s="32">
        <v>0</v>
      </c>
      <c r="D18" s="33">
        <v>0</v>
      </c>
      <c r="E18" s="33">
        <f t="shared" ref="E18:E24" si="0">C18+D18</f>
        <v>0</v>
      </c>
      <c r="F18" s="90">
        <f>'dev gen '!C79</f>
        <v>294814.92</v>
      </c>
      <c r="G18">
        <f>'dev gen '!C86</f>
        <v>0</v>
      </c>
    </row>
    <row r="19" spans="1:8" ht="30" customHeight="1" x14ac:dyDescent="0.2">
      <c r="A19" s="10"/>
      <c r="B19" s="26" t="s">
        <v>160</v>
      </c>
      <c r="C19" s="32">
        <v>0</v>
      </c>
      <c r="D19" s="33">
        <v>0</v>
      </c>
      <c r="E19" s="33">
        <f t="shared" si="0"/>
        <v>0</v>
      </c>
    </row>
    <row r="20" spans="1:8" ht="29.25" customHeight="1" x14ac:dyDescent="0.2">
      <c r="A20" s="10"/>
      <c r="B20" s="26" t="s">
        <v>161</v>
      </c>
      <c r="C20" s="56">
        <v>0</v>
      </c>
      <c r="D20" s="33">
        <v>0</v>
      </c>
      <c r="E20" s="33">
        <f t="shared" si="0"/>
        <v>0</v>
      </c>
      <c r="F20" s="20"/>
      <c r="G20" s="20"/>
      <c r="H20" s="20"/>
    </row>
    <row r="21" spans="1:8" ht="16.5" customHeight="1" x14ac:dyDescent="0.2">
      <c r="A21" s="10"/>
      <c r="B21" s="94" t="s">
        <v>162</v>
      </c>
      <c r="C21" s="32">
        <v>0</v>
      </c>
      <c r="D21" s="33">
        <v>0</v>
      </c>
      <c r="E21" s="33">
        <f t="shared" si="0"/>
        <v>0</v>
      </c>
    </row>
    <row r="22" spans="1:8" ht="32.25" customHeight="1" x14ac:dyDescent="0.2">
      <c r="A22" s="10"/>
      <c r="B22" s="26" t="s">
        <v>163</v>
      </c>
      <c r="C22" s="32">
        <v>0</v>
      </c>
      <c r="D22" s="33">
        <v>0</v>
      </c>
      <c r="E22" s="33">
        <f t="shared" si="0"/>
        <v>0</v>
      </c>
    </row>
    <row r="23" spans="1:8" ht="18.75" customHeight="1" x14ac:dyDescent="0.2">
      <c r="A23" s="55" t="s">
        <v>46</v>
      </c>
      <c r="B23" s="17" t="s">
        <v>8</v>
      </c>
      <c r="C23" s="38">
        <v>3000</v>
      </c>
      <c r="D23" s="39">
        <f>ROUND(C23*19%,2)</f>
        <v>570</v>
      </c>
      <c r="E23" s="39">
        <f t="shared" si="0"/>
        <v>3570</v>
      </c>
      <c r="F23" s="90">
        <f>'dev gen '!C17+'dev gen '!C18+'dev gen '!C19+'dev gen '!C23+'dev gen '!C33+'dev gen '!C44+'dev gen '!C58</f>
        <v>355814.92</v>
      </c>
    </row>
    <row r="24" spans="1:8" ht="16.5" customHeight="1" thickBot="1" x14ac:dyDescent="0.25">
      <c r="A24" s="55" t="s">
        <v>98</v>
      </c>
      <c r="B24" s="17" t="s">
        <v>99</v>
      </c>
      <c r="C24" s="32">
        <v>500</v>
      </c>
      <c r="D24" s="33">
        <f>C24*19%</f>
        <v>95</v>
      </c>
      <c r="E24" s="33">
        <f t="shared" si="0"/>
        <v>595</v>
      </c>
    </row>
    <row r="25" spans="1:8" ht="13.5" thickBot="1" x14ac:dyDescent="0.25">
      <c r="A25" s="321" t="s">
        <v>69</v>
      </c>
      <c r="B25" s="322"/>
      <c r="C25" s="59">
        <f>C24+C23+C17+C14</f>
        <v>3500</v>
      </c>
      <c r="D25" s="59">
        <f>D24+D23+D17+D14</f>
        <v>665</v>
      </c>
      <c r="E25" s="59">
        <f>E24+E23+E17+E14</f>
        <v>4165</v>
      </c>
    </row>
    <row r="26" spans="1:8" ht="15.75" x14ac:dyDescent="0.25">
      <c r="A26" s="137"/>
      <c r="B26" s="173" t="s">
        <v>341</v>
      </c>
      <c r="C26" s="12"/>
      <c r="D26" s="12"/>
      <c r="E26" s="12"/>
    </row>
    <row r="28" spans="1:8" x14ac:dyDescent="0.2">
      <c r="B28" t="s">
        <v>228</v>
      </c>
      <c r="D28" t="s">
        <v>55</v>
      </c>
    </row>
    <row r="29" spans="1:8" x14ac:dyDescent="0.2">
      <c r="B29" s="104"/>
      <c r="C29" s="30"/>
      <c r="D29" s="277" t="s">
        <v>222</v>
      </c>
      <c r="E29" s="277"/>
    </row>
    <row r="30" spans="1:8" x14ac:dyDescent="0.2">
      <c r="B30" s="30"/>
      <c r="C30" s="13"/>
    </row>
    <row r="31" spans="1:8" x14ac:dyDescent="0.2">
      <c r="B31" t="s">
        <v>165</v>
      </c>
      <c r="C31" s="30" t="s">
        <v>207</v>
      </c>
      <c r="D31" t="s">
        <v>291</v>
      </c>
    </row>
    <row r="32" spans="1:8" x14ac:dyDescent="0.2">
      <c r="B32" s="147" t="s">
        <v>173</v>
      </c>
      <c r="D32" t="s">
        <v>292</v>
      </c>
    </row>
    <row r="37" spans="2:2" x14ac:dyDescent="0.2">
      <c r="B37" s="18"/>
    </row>
  </sheetData>
  <sheetProtection selectLockedCells="1" selectUnlockedCells="1"/>
  <mergeCells count="10">
    <mergeCell ref="D29:E29"/>
    <mergeCell ref="A2:B2"/>
    <mergeCell ref="A3:E3"/>
    <mergeCell ref="A13:E13"/>
    <mergeCell ref="A25:B25"/>
    <mergeCell ref="A4:E4"/>
    <mergeCell ref="A6:E6"/>
    <mergeCell ref="A9:E9"/>
    <mergeCell ref="A10:A11"/>
    <mergeCell ref="B10:B11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8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G28"/>
  <sheetViews>
    <sheetView tabSelected="1" view="pageBreakPreview" zoomScaleSheetLayoutView="85" workbookViewId="0">
      <selection activeCell="B17" sqref="B17"/>
    </sheetView>
  </sheetViews>
  <sheetFormatPr defaultRowHeight="12.75" x14ac:dyDescent="0.2"/>
  <cols>
    <col min="1" max="1" width="11.28515625" customWidth="1"/>
    <col min="2" max="2" width="55.140625" customWidth="1"/>
    <col min="3" max="3" width="11.7109375" customWidth="1"/>
    <col min="4" max="4" width="10" customWidth="1"/>
    <col min="5" max="5" width="12.42578125" customWidth="1"/>
  </cols>
  <sheetData>
    <row r="1" spans="1:7" ht="15" customHeight="1" x14ac:dyDescent="0.2">
      <c r="A1" s="172" t="s">
        <v>208</v>
      </c>
      <c r="B1" s="172" t="s">
        <v>220</v>
      </c>
    </row>
    <row r="2" spans="1:7" x14ac:dyDescent="0.2">
      <c r="A2" s="283" t="s">
        <v>221</v>
      </c>
      <c r="B2" s="283"/>
      <c r="C2" s="98"/>
    </row>
    <row r="3" spans="1:7" ht="25.5" customHeight="1" x14ac:dyDescent="0.2">
      <c r="A3" s="284" t="s">
        <v>226</v>
      </c>
      <c r="B3" s="284"/>
      <c r="C3" s="284"/>
      <c r="D3" s="284"/>
      <c r="E3" s="284"/>
    </row>
    <row r="4" spans="1:7" ht="12" customHeight="1" x14ac:dyDescent="0.2">
      <c r="A4" s="318"/>
      <c r="B4" s="319"/>
      <c r="C4" s="319"/>
      <c r="D4" s="319"/>
      <c r="E4" s="319"/>
    </row>
    <row r="5" spans="1:7" ht="12" customHeight="1" x14ac:dyDescent="0.2">
      <c r="A5" s="34"/>
      <c r="B5" s="40"/>
      <c r="C5" s="40"/>
      <c r="D5" s="40"/>
      <c r="E5" s="40"/>
    </row>
    <row r="6" spans="1:7" x14ac:dyDescent="0.2">
      <c r="A6" s="296" t="s">
        <v>164</v>
      </c>
      <c r="B6" s="296"/>
      <c r="C6" s="296"/>
      <c r="D6" s="296"/>
      <c r="E6" s="296"/>
    </row>
    <row r="7" spans="1:7" x14ac:dyDescent="0.2">
      <c r="A7" s="3"/>
      <c r="B7" s="4"/>
      <c r="C7" s="4"/>
    </row>
    <row r="8" spans="1:7" x14ac:dyDescent="0.2">
      <c r="A8" s="3"/>
      <c r="B8" s="4"/>
      <c r="C8" s="4"/>
    </row>
    <row r="9" spans="1:7" ht="13.5" thickBot="1" x14ac:dyDescent="0.25">
      <c r="A9" s="297"/>
      <c r="B9" s="298"/>
      <c r="C9" s="298"/>
      <c r="D9" s="298"/>
      <c r="E9" s="298"/>
    </row>
    <row r="10" spans="1:7" ht="25.5" customHeight="1" thickBot="1" x14ac:dyDescent="0.25">
      <c r="A10" s="294" t="s">
        <v>0</v>
      </c>
      <c r="B10" s="295" t="s">
        <v>1</v>
      </c>
      <c r="C10" s="28" t="str">
        <f>'Cap. 3'!C8</f>
        <v>Valoare               (fara TVA)</v>
      </c>
      <c r="D10" s="28" t="str">
        <f>'Cap. 3'!D8</f>
        <v>TVA</v>
      </c>
      <c r="E10" s="31" t="str">
        <f>'Cap. 3'!E8</f>
        <v>Valoare        cu  TVA</v>
      </c>
      <c r="G10" s="16"/>
    </row>
    <row r="11" spans="1:7" ht="19.5" customHeight="1" thickBot="1" x14ac:dyDescent="0.25">
      <c r="A11" s="294"/>
      <c r="B11" s="295"/>
      <c r="C11" s="28" t="str">
        <f>'Cap. 3'!C9</f>
        <v xml:space="preserve"> Lei</v>
      </c>
      <c r="D11" s="28" t="str">
        <f>'Cap. 3'!D9</f>
        <v xml:space="preserve"> Lei</v>
      </c>
      <c r="E11" s="31" t="str">
        <f>'Cap. 3'!E9</f>
        <v xml:space="preserve"> Lei</v>
      </c>
      <c r="G11" s="14"/>
    </row>
    <row r="12" spans="1:7" ht="17.25" customHeight="1" thickBot="1" x14ac:dyDescent="0.25">
      <c r="A12" s="7">
        <v>1</v>
      </c>
      <c r="B12" s="8">
        <v>2</v>
      </c>
      <c r="C12" s="28">
        <f>'Cap. 3'!C10</f>
        <v>3</v>
      </c>
      <c r="D12" s="28">
        <f>'Cap. 3'!D10</f>
        <v>4</v>
      </c>
      <c r="E12" s="31">
        <f>'Cap. 3'!E10</f>
        <v>5</v>
      </c>
    </row>
    <row r="13" spans="1:7" ht="12.75" customHeight="1" x14ac:dyDescent="0.2">
      <c r="A13" s="299"/>
      <c r="B13" s="299"/>
      <c r="C13" s="299"/>
      <c r="D13" s="299"/>
      <c r="E13" s="299"/>
    </row>
    <row r="14" spans="1:7" ht="19.5" customHeight="1" x14ac:dyDescent="0.2">
      <c r="A14" s="97" t="s">
        <v>49</v>
      </c>
      <c r="B14" s="26" t="s">
        <v>50</v>
      </c>
      <c r="C14" s="32">
        <v>0</v>
      </c>
      <c r="D14" s="33">
        <f>ROUND(C14*19%,3)</f>
        <v>0</v>
      </c>
      <c r="E14" s="33">
        <f>C14+D14</f>
        <v>0</v>
      </c>
      <c r="G14" s="90"/>
    </row>
    <row r="15" spans="1:7" ht="16.5" customHeight="1" thickBot="1" x14ac:dyDescent="0.25">
      <c r="A15" s="97" t="s">
        <v>51</v>
      </c>
      <c r="B15" s="95" t="s">
        <v>52</v>
      </c>
      <c r="C15" s="32">
        <v>0</v>
      </c>
      <c r="D15" s="33">
        <f>ROUND(C15*24%,3)</f>
        <v>0</v>
      </c>
      <c r="E15" s="33">
        <f>C15+D15</f>
        <v>0</v>
      </c>
    </row>
    <row r="16" spans="1:7" ht="13.5" thickBot="1" x14ac:dyDescent="0.25">
      <c r="A16" s="321" t="s">
        <v>69</v>
      </c>
      <c r="B16" s="322"/>
      <c r="C16" s="59">
        <f>SUM(C14:C15)</f>
        <v>0</v>
      </c>
      <c r="D16" s="59">
        <f>SUM(D14:D15)</f>
        <v>0</v>
      </c>
      <c r="E16" s="59">
        <f>SUM(E14:E15)</f>
        <v>0</v>
      </c>
    </row>
    <row r="17" spans="1:5" ht="15.75" x14ac:dyDescent="0.25">
      <c r="A17" s="137"/>
      <c r="B17" s="173" t="s">
        <v>341</v>
      </c>
      <c r="C17" s="12"/>
      <c r="D17" s="12"/>
      <c r="E17" s="12"/>
    </row>
    <row r="19" spans="1:5" x14ac:dyDescent="0.2">
      <c r="B19" t="s">
        <v>228</v>
      </c>
      <c r="D19" t="s">
        <v>55</v>
      </c>
    </row>
    <row r="20" spans="1:5" x14ac:dyDescent="0.2">
      <c r="B20" s="104"/>
      <c r="C20" s="30"/>
      <c r="D20" s="277" t="s">
        <v>222</v>
      </c>
      <c r="E20" s="277"/>
    </row>
    <row r="21" spans="1:5" x14ac:dyDescent="0.2">
      <c r="B21" s="30"/>
      <c r="C21" s="13"/>
    </row>
    <row r="22" spans="1:5" x14ac:dyDescent="0.2">
      <c r="B22" t="s">
        <v>165</v>
      </c>
      <c r="C22" s="30" t="s">
        <v>207</v>
      </c>
      <c r="D22" t="s">
        <v>291</v>
      </c>
    </row>
    <row r="23" spans="1:5" x14ac:dyDescent="0.2">
      <c r="B23" s="147" t="s">
        <v>173</v>
      </c>
      <c r="D23" t="s">
        <v>292</v>
      </c>
    </row>
    <row r="28" spans="1:5" x14ac:dyDescent="0.2">
      <c r="B28" s="18"/>
    </row>
  </sheetData>
  <sheetProtection selectLockedCells="1" selectUnlockedCells="1"/>
  <mergeCells count="10">
    <mergeCell ref="D20:E20"/>
    <mergeCell ref="A2:B2"/>
    <mergeCell ref="A4:E4"/>
    <mergeCell ref="A3:E3"/>
    <mergeCell ref="A16:B16"/>
    <mergeCell ref="A10:A11"/>
    <mergeCell ref="B10:B11"/>
    <mergeCell ref="A6:E6"/>
    <mergeCell ref="A9:E9"/>
    <mergeCell ref="A13:E13"/>
  </mergeCells>
  <phoneticPr fontId="9" type="noConversion"/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8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2"/>
  <sheetViews>
    <sheetView view="pageBreakPreview" topLeftCell="A31" zoomScale="115" zoomScaleSheetLayoutView="115" workbookViewId="0">
      <selection activeCell="B46" sqref="B46"/>
    </sheetView>
  </sheetViews>
  <sheetFormatPr defaultRowHeight="12.75" x14ac:dyDescent="0.2"/>
  <cols>
    <col min="1" max="1" width="10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44"/>
      <c r="B4" s="145"/>
      <c r="C4" s="145"/>
      <c r="D4" s="145"/>
      <c r="E4" s="145"/>
      <c r="J4" s="90">
        <v>280000</v>
      </c>
    </row>
    <row r="5" spans="1:10" ht="16.5" customHeight="1" x14ac:dyDescent="0.2">
      <c r="A5" s="323" t="s">
        <v>227</v>
      </c>
      <c r="B5" s="324"/>
      <c r="C5" s="324"/>
      <c r="D5" s="324"/>
      <c r="E5" s="324"/>
      <c r="F5" s="143"/>
      <c r="G5" s="143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42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40">
        <f>'Cap. 3'!C10</f>
        <v>3</v>
      </c>
      <c r="D11" s="140">
        <f>'Cap. 3'!D10</f>
        <v>4</v>
      </c>
      <c r="E11" s="140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41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7658.07</v>
      </c>
      <c r="D17" s="110">
        <f>C17*19%</f>
        <v>1455.0333000000001</v>
      </c>
      <c r="E17" s="110">
        <f>C17+D17</f>
        <v>9113.1032999999989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 t="shared" ref="D18:D24" si="0"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si="0"/>
        <v>0</v>
      </c>
      <c r="E19" s="111">
        <f t="shared" ref="E19:E24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189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191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88" t="s">
        <v>193</v>
      </c>
      <c r="C25" s="252"/>
      <c r="D25" s="243">
        <v>0</v>
      </c>
      <c r="E25" s="252">
        <v>0</v>
      </c>
      <c r="J25" s="90"/>
    </row>
    <row r="26" spans="1:10" ht="12.75" customHeight="1" x14ac:dyDescent="0.2">
      <c r="A26" s="107" t="s">
        <v>179</v>
      </c>
      <c r="B26" s="138" t="s">
        <v>212</v>
      </c>
      <c r="C26" s="252"/>
      <c r="D26" s="243">
        <v>0</v>
      </c>
      <c r="E26" s="252">
        <v>0</v>
      </c>
      <c r="J26" s="90"/>
    </row>
    <row r="27" spans="1:10" ht="12.75" customHeight="1" x14ac:dyDescent="0.2">
      <c r="A27" s="107" t="s">
        <v>181</v>
      </c>
      <c r="B27" s="88" t="s">
        <v>198</v>
      </c>
      <c r="C27" s="252"/>
      <c r="D27" s="243">
        <v>0</v>
      </c>
      <c r="E27" s="252">
        <v>0</v>
      </c>
      <c r="J27" s="90"/>
    </row>
    <row r="28" spans="1:10" ht="12.75" customHeight="1" x14ac:dyDescent="0.2">
      <c r="A28" s="107" t="s">
        <v>182</v>
      </c>
      <c r="B28" s="138" t="s">
        <v>196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88" t="s">
        <v>195</v>
      </c>
      <c r="C29" s="252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88" t="s">
        <v>188</v>
      </c>
      <c r="C30" s="252"/>
      <c r="D30" s="243">
        <v>0</v>
      </c>
      <c r="E30" s="252">
        <v>0</v>
      </c>
      <c r="J30" s="90"/>
    </row>
    <row r="31" spans="1:10" ht="12.75" customHeight="1" x14ac:dyDescent="0.2">
      <c r="A31" s="107" t="s">
        <v>201</v>
      </c>
      <c r="B31" s="88" t="s">
        <v>192</v>
      </c>
      <c r="C31" s="252"/>
      <c r="D31" s="243">
        <v>0</v>
      </c>
      <c r="E31" s="252">
        <v>0</v>
      </c>
      <c r="J31" s="90"/>
    </row>
    <row r="32" spans="1:10" ht="12.75" customHeight="1" x14ac:dyDescent="0.2">
      <c r="A32" s="107" t="s">
        <v>202</v>
      </c>
      <c r="B32" s="138" t="s">
        <v>298</v>
      </c>
      <c r="C32" s="252"/>
      <c r="D32" s="243">
        <v>0</v>
      </c>
      <c r="E32" s="252">
        <v>0</v>
      </c>
      <c r="J32" s="90"/>
    </row>
    <row r="33" spans="1:10" ht="12.75" customHeight="1" x14ac:dyDescent="0.2">
      <c r="A33" s="107" t="s">
        <v>203</v>
      </c>
      <c r="B33" s="138" t="s">
        <v>210</v>
      </c>
      <c r="C33" s="252"/>
      <c r="D33" s="243">
        <v>0</v>
      </c>
      <c r="E33" s="252">
        <v>0</v>
      </c>
      <c r="J33" s="90"/>
    </row>
    <row r="34" spans="1:10" ht="12.75" customHeight="1" x14ac:dyDescent="0.2">
      <c r="A34" s="107" t="s">
        <v>204</v>
      </c>
      <c r="B34" s="138" t="s">
        <v>211</v>
      </c>
      <c r="C34" s="252"/>
      <c r="D34" s="243">
        <v>0</v>
      </c>
      <c r="E34" s="252">
        <v>0</v>
      </c>
      <c r="J34" s="90"/>
    </row>
    <row r="35" spans="1:10" ht="12.75" customHeight="1" x14ac:dyDescent="0.2">
      <c r="A35" s="107" t="s">
        <v>206</v>
      </c>
      <c r="B35" s="138" t="s">
        <v>300</v>
      </c>
      <c r="C35" s="252"/>
      <c r="D35" s="243">
        <v>0</v>
      </c>
      <c r="E35" s="252">
        <v>0</v>
      </c>
      <c r="J35" s="90"/>
    </row>
    <row r="36" spans="1:10" ht="12.75" customHeight="1" x14ac:dyDescent="0.2">
      <c r="A36" s="107" t="s">
        <v>261</v>
      </c>
      <c r="B36" s="138" t="s">
        <v>301</v>
      </c>
      <c r="C36" s="252"/>
      <c r="D36" s="243">
        <v>0</v>
      </c>
      <c r="E36" s="252">
        <v>0</v>
      </c>
      <c r="J36" s="90"/>
    </row>
    <row r="37" spans="1:10" x14ac:dyDescent="0.2">
      <c r="A37" s="329" t="s">
        <v>132</v>
      </c>
      <c r="B37" s="330"/>
      <c r="C37" s="114">
        <f>C17+C16+C15+C14</f>
        <v>7658.07</v>
      </c>
      <c r="D37" s="114">
        <f t="shared" ref="D37:E37" si="2">D17+D16+D15+D14</f>
        <v>1455.0333000000001</v>
      </c>
      <c r="E37" s="114">
        <f t="shared" si="2"/>
        <v>9113.1032999999989</v>
      </c>
      <c r="J37" s="90">
        <v>37665</v>
      </c>
    </row>
    <row r="38" spans="1:10" s="47" customFormat="1" ht="14.25" customHeight="1" x14ac:dyDescent="0.2">
      <c r="A38" s="52" t="s">
        <v>33</v>
      </c>
      <c r="B38" s="46" t="s">
        <v>130</v>
      </c>
      <c r="C38" s="115">
        <v>0</v>
      </c>
      <c r="D38" s="115">
        <f>ROUND(C38*19%,2)</f>
        <v>0</v>
      </c>
      <c r="E38" s="115">
        <f>C38+D38</f>
        <v>0</v>
      </c>
      <c r="J38" s="133">
        <v>2000</v>
      </c>
    </row>
    <row r="39" spans="1:10" s="51" customFormat="1" x14ac:dyDescent="0.2">
      <c r="A39" s="331" t="s">
        <v>209</v>
      </c>
      <c r="B39" s="331"/>
      <c r="C39" s="116">
        <f>SUM(C38)</f>
        <v>0</v>
      </c>
      <c r="D39" s="116">
        <f>SUM(D38)</f>
        <v>0</v>
      </c>
      <c r="E39" s="116">
        <f>SUM(E38)</f>
        <v>0</v>
      </c>
      <c r="J39" s="106">
        <v>6320</v>
      </c>
    </row>
    <row r="40" spans="1:10" s="50" customFormat="1" ht="27.75" customHeight="1" x14ac:dyDescent="0.2">
      <c r="A40" s="48" t="s">
        <v>34</v>
      </c>
      <c r="B40" s="49" t="s">
        <v>95</v>
      </c>
      <c r="C40" s="115">
        <v>0</v>
      </c>
      <c r="D40" s="113">
        <f>ROUND(C40*19%,2)</f>
        <v>0</v>
      </c>
      <c r="E40" s="113">
        <f>C40+D40</f>
        <v>0</v>
      </c>
      <c r="J40" s="134">
        <f>SUM(J4:J39)</f>
        <v>937153</v>
      </c>
    </row>
    <row r="41" spans="1:10" s="50" customFormat="1" ht="24.75" customHeight="1" x14ac:dyDescent="0.2">
      <c r="A41" s="48" t="s">
        <v>35</v>
      </c>
      <c r="B41" s="49" t="s">
        <v>96</v>
      </c>
      <c r="C41" s="115">
        <v>0</v>
      </c>
      <c r="D41" s="113">
        <f>ROUND(C41*19%,2)</f>
        <v>0</v>
      </c>
      <c r="E41" s="115">
        <v>0</v>
      </c>
    </row>
    <row r="42" spans="1:10" s="50" customFormat="1" ht="17.25" customHeight="1" x14ac:dyDescent="0.2">
      <c r="A42" s="48" t="s">
        <v>36</v>
      </c>
      <c r="B42" s="49" t="s">
        <v>3</v>
      </c>
      <c r="C42" s="115">
        <v>0</v>
      </c>
      <c r="D42" s="113">
        <f>ROUND(C42*19%,2)</f>
        <v>0</v>
      </c>
      <c r="E42" s="113">
        <f>C42+D42</f>
        <v>0</v>
      </c>
    </row>
    <row r="43" spans="1:10" s="50" customFormat="1" ht="20.25" customHeight="1" x14ac:dyDescent="0.2">
      <c r="A43" s="48" t="s">
        <v>37</v>
      </c>
      <c r="B43" s="49" t="s">
        <v>38</v>
      </c>
      <c r="C43" s="115">
        <v>0</v>
      </c>
      <c r="D43" s="113">
        <f>ROUND(C43*19%,2)</f>
        <v>0</v>
      </c>
      <c r="E43" s="115">
        <v>0</v>
      </c>
    </row>
    <row r="44" spans="1:10" s="51" customFormat="1" ht="13.5" thickBot="1" x14ac:dyDescent="0.25">
      <c r="A44" s="326" t="s">
        <v>133</v>
      </c>
      <c r="B44" s="326"/>
      <c r="C44" s="136">
        <f>SUM(C40:C43)</f>
        <v>0</v>
      </c>
      <c r="D44" s="136">
        <f>SUM(D40:D43)</f>
        <v>0</v>
      </c>
      <c r="E44" s="136">
        <f>SUM(E40:E43)</f>
        <v>0</v>
      </c>
    </row>
    <row r="45" spans="1:10" ht="16.5" thickBot="1" x14ac:dyDescent="0.3">
      <c r="A45" s="327" t="s">
        <v>134</v>
      </c>
      <c r="B45" s="327"/>
      <c r="C45" s="117">
        <f>C37+C39+C44</f>
        <v>7658.07</v>
      </c>
      <c r="D45" s="117">
        <f>D37+D39+D44</f>
        <v>1455.0333000000001</v>
      </c>
      <c r="E45" s="117">
        <f>E37+E39+E44</f>
        <v>9113.1032999999989</v>
      </c>
    </row>
    <row r="46" spans="1:10" ht="15.75" x14ac:dyDescent="0.25">
      <c r="A46" s="146"/>
      <c r="B46" s="173" t="s">
        <v>341</v>
      </c>
      <c r="C46" s="12"/>
      <c r="D46" s="12"/>
      <c r="E46" s="12"/>
    </row>
    <row r="48" spans="1:10" x14ac:dyDescent="0.2">
      <c r="B48" t="s">
        <v>228</v>
      </c>
      <c r="D48" t="s">
        <v>55</v>
      </c>
    </row>
    <row r="49" spans="2:5" x14ac:dyDescent="0.2">
      <c r="B49" s="104"/>
      <c r="C49" s="30"/>
      <c r="D49" s="277" t="s">
        <v>222</v>
      </c>
      <c r="E49" s="277"/>
    </row>
    <row r="50" spans="2:5" x14ac:dyDescent="0.2">
      <c r="B50" s="30"/>
      <c r="C50" s="13"/>
    </row>
    <row r="51" spans="2:5" x14ac:dyDescent="0.2">
      <c r="B51" t="s">
        <v>165</v>
      </c>
      <c r="C51" s="30" t="s">
        <v>207</v>
      </c>
      <c r="D51" t="s">
        <v>291</v>
      </c>
    </row>
    <row r="52" spans="2:5" ht="12" customHeight="1" x14ac:dyDescent="0.2">
      <c r="B52" s="147" t="s">
        <v>173</v>
      </c>
      <c r="D52" t="s">
        <v>292</v>
      </c>
    </row>
  </sheetData>
  <sheetProtection selectLockedCells="1" selectUnlockedCells="1"/>
  <mergeCells count="13">
    <mergeCell ref="D49:E49"/>
    <mergeCell ref="A2:B2"/>
    <mergeCell ref="A3:E3"/>
    <mergeCell ref="A5:E5"/>
    <mergeCell ref="A6:E6"/>
    <mergeCell ref="A8:E8"/>
    <mergeCell ref="A44:B44"/>
    <mergeCell ref="A45:B45"/>
    <mergeCell ref="A9:A10"/>
    <mergeCell ref="B9:B10"/>
    <mergeCell ref="A12:E12"/>
    <mergeCell ref="A37:B37"/>
    <mergeCell ref="A39:B39"/>
  </mergeCells>
  <printOptions horizontalCentered="1" verticalCentered="1"/>
  <pageMargins left="0.75" right="0.25" top="0.75" bottom="0.75" header="0.3" footer="0.3"/>
  <pageSetup paperSize="9" scale="8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0"/>
  <sheetViews>
    <sheetView view="pageBreakPreview" topLeftCell="A40" zoomScale="115" zoomScaleSheetLayoutView="115" workbookViewId="0">
      <selection activeCell="B44" sqref="B44"/>
    </sheetView>
  </sheetViews>
  <sheetFormatPr defaultRowHeight="12.75" x14ac:dyDescent="0.2"/>
  <cols>
    <col min="1" max="1" width="9.28515625" customWidth="1"/>
    <col min="2" max="2" width="55.140625" customWidth="1"/>
    <col min="3" max="3" width="14.42578125" customWidth="1"/>
    <col min="4" max="4" width="14.5703125" customWidth="1"/>
    <col min="5" max="5" width="15.5703125" customWidth="1"/>
  </cols>
  <sheetData>
    <row r="1" spans="1:10" ht="15" customHeight="1" x14ac:dyDescent="0.2">
      <c r="A1" s="172" t="s">
        <v>208</v>
      </c>
      <c r="B1" s="172" t="s">
        <v>220</v>
      </c>
    </row>
    <row r="2" spans="1:10" x14ac:dyDescent="0.2">
      <c r="A2" s="283" t="s">
        <v>221</v>
      </c>
      <c r="B2" s="283"/>
      <c r="C2" s="98"/>
    </row>
    <row r="3" spans="1:10" ht="27.75" customHeight="1" x14ac:dyDescent="0.2">
      <c r="A3" s="284" t="s">
        <v>226</v>
      </c>
      <c r="B3" s="284"/>
      <c r="C3" s="284"/>
      <c r="D3" s="284"/>
      <c r="E3" s="284"/>
    </row>
    <row r="4" spans="1:10" ht="16.5" customHeight="1" x14ac:dyDescent="0.2">
      <c r="A4" s="131"/>
      <c r="B4" s="132"/>
      <c r="C4" s="132"/>
      <c r="D4" s="132"/>
      <c r="E4" s="132"/>
      <c r="J4" s="90">
        <v>280000</v>
      </c>
    </row>
    <row r="5" spans="1:10" ht="16.5" customHeight="1" x14ac:dyDescent="0.2">
      <c r="A5" s="323" t="s">
        <v>305</v>
      </c>
      <c r="B5" s="324"/>
      <c r="C5" s="324"/>
      <c r="D5" s="324"/>
      <c r="E5" s="324"/>
      <c r="F5" s="135"/>
      <c r="G5" s="135"/>
      <c r="J5" s="90">
        <v>540000</v>
      </c>
    </row>
    <row r="6" spans="1:10" x14ac:dyDescent="0.2">
      <c r="A6" s="325"/>
      <c r="B6" s="325"/>
      <c r="C6" s="325"/>
      <c r="D6" s="325"/>
      <c r="E6" s="325"/>
      <c r="J6" s="90">
        <v>37800</v>
      </c>
    </row>
    <row r="7" spans="1:10" x14ac:dyDescent="0.2">
      <c r="A7" s="129"/>
      <c r="B7" s="4"/>
      <c r="C7" s="4"/>
      <c r="J7" s="90">
        <v>4800</v>
      </c>
    </row>
    <row r="8" spans="1:10" ht="13.5" thickBot="1" x14ac:dyDescent="0.25">
      <c r="A8" s="297"/>
      <c r="B8" s="298"/>
      <c r="C8" s="298"/>
      <c r="D8" s="298"/>
      <c r="E8" s="298"/>
      <c r="J8" s="90">
        <v>2065</v>
      </c>
    </row>
    <row r="9" spans="1:10" ht="25.5" customHeight="1" thickBot="1" x14ac:dyDescent="0.25">
      <c r="A9" s="294" t="s">
        <v>0</v>
      </c>
      <c r="B9" s="295" t="s">
        <v>1</v>
      </c>
      <c r="C9" s="28" t="str">
        <f>'Cap. 3'!C8</f>
        <v>Valoare               (fara TVA)</v>
      </c>
      <c r="D9" s="28" t="str">
        <f>'Cap. 3'!D8</f>
        <v>TVA</v>
      </c>
      <c r="E9" s="28" t="str">
        <f>'Cap. 3'!E8</f>
        <v>Valoare        cu  TVA</v>
      </c>
      <c r="F9" s="16" t="s">
        <v>56</v>
      </c>
      <c r="J9" s="90">
        <v>4900</v>
      </c>
    </row>
    <row r="10" spans="1:10" ht="18" customHeight="1" thickBot="1" x14ac:dyDescent="0.25">
      <c r="A10" s="294"/>
      <c r="B10" s="295"/>
      <c r="C10" s="28" t="str">
        <f>'Cap. 3'!C9</f>
        <v xml:space="preserve"> Lei</v>
      </c>
      <c r="D10" s="28" t="str">
        <f>'Cap. 3'!D9</f>
        <v xml:space="preserve"> Lei</v>
      </c>
      <c r="E10" s="28" t="str">
        <f>'Cap. 3'!E9</f>
        <v xml:space="preserve"> Lei</v>
      </c>
      <c r="F10" s="14">
        <v>4.47</v>
      </c>
      <c r="J10" s="90">
        <v>1050</v>
      </c>
    </row>
    <row r="11" spans="1:10" ht="12" customHeight="1" x14ac:dyDescent="0.2">
      <c r="A11" s="41">
        <v>1</v>
      </c>
      <c r="B11" s="42">
        <v>2</v>
      </c>
      <c r="C11" s="128">
        <f>'Cap. 3'!C10</f>
        <v>3</v>
      </c>
      <c r="D11" s="128">
        <f>'Cap. 3'!D10</f>
        <v>4</v>
      </c>
      <c r="E11" s="128">
        <f>'Cap. 3'!E10</f>
        <v>5</v>
      </c>
      <c r="J11">
        <v>570</v>
      </c>
    </row>
    <row r="12" spans="1:10" ht="12.75" customHeight="1" x14ac:dyDescent="0.2">
      <c r="A12" s="328" t="s">
        <v>121</v>
      </c>
      <c r="B12" s="328"/>
      <c r="C12" s="328"/>
      <c r="D12" s="328"/>
      <c r="E12" s="328"/>
      <c r="J12">
        <v>389</v>
      </c>
    </row>
    <row r="13" spans="1:10" ht="12.75" customHeight="1" x14ac:dyDescent="0.2">
      <c r="A13" s="44" t="s">
        <v>31</v>
      </c>
      <c r="B13" s="45" t="s">
        <v>32</v>
      </c>
      <c r="C13" s="45"/>
      <c r="D13" s="45"/>
      <c r="E13" s="45"/>
      <c r="J13" s="90">
        <v>4300</v>
      </c>
    </row>
    <row r="14" spans="1:10" ht="12.75" customHeight="1" x14ac:dyDescent="0.2">
      <c r="A14" s="43" t="s">
        <v>122</v>
      </c>
      <c r="B14" s="130" t="s">
        <v>123</v>
      </c>
      <c r="C14" s="108">
        <v>0</v>
      </c>
      <c r="D14" s="109">
        <f>ROUND(C14*19%,3)</f>
        <v>0</v>
      </c>
      <c r="E14" s="109">
        <f>C14+D14</f>
        <v>0</v>
      </c>
      <c r="J14" s="90">
        <v>12894</v>
      </c>
    </row>
    <row r="15" spans="1:10" ht="12.75" customHeight="1" x14ac:dyDescent="0.2">
      <c r="A15" s="43" t="s">
        <v>124</v>
      </c>
      <c r="B15" s="22" t="s">
        <v>127</v>
      </c>
      <c r="C15" s="109">
        <v>0</v>
      </c>
      <c r="D15" s="109">
        <v>0</v>
      </c>
      <c r="E15" s="109">
        <v>0</v>
      </c>
      <c r="J15">
        <v>420</v>
      </c>
    </row>
    <row r="16" spans="1:10" ht="12.75" customHeight="1" x14ac:dyDescent="0.2">
      <c r="A16" s="99" t="s">
        <v>125</v>
      </c>
      <c r="B16" s="91" t="s">
        <v>128</v>
      </c>
      <c r="C16" s="110">
        <v>0</v>
      </c>
      <c r="D16" s="109">
        <f>ROUND(C16*19%,2)</f>
        <v>0</v>
      </c>
      <c r="E16" s="109">
        <f>C16+D16</f>
        <v>0</v>
      </c>
      <c r="J16" s="90">
        <v>1980</v>
      </c>
    </row>
    <row r="17" spans="1:10" ht="12.75" customHeight="1" x14ac:dyDescent="0.2">
      <c r="A17" s="99" t="s">
        <v>126</v>
      </c>
      <c r="B17" s="80" t="s">
        <v>129</v>
      </c>
      <c r="C17" s="110">
        <v>3522.21</v>
      </c>
      <c r="D17" s="110">
        <f>C17*19%</f>
        <v>669.21990000000005</v>
      </c>
      <c r="E17" s="110">
        <f>C17+D17</f>
        <v>4191.4299000000001</v>
      </c>
      <c r="J17" s="90"/>
    </row>
    <row r="18" spans="1:10" ht="12.75" customHeight="1" x14ac:dyDescent="0.2">
      <c r="A18" s="107" t="s">
        <v>168</v>
      </c>
      <c r="B18" s="138" t="s">
        <v>183</v>
      </c>
      <c r="C18" s="111"/>
      <c r="D18" s="115">
        <f>ROUND(C18*19%,2)</f>
        <v>0</v>
      </c>
      <c r="E18" s="111">
        <f>C18+D18</f>
        <v>0</v>
      </c>
      <c r="J18" s="90"/>
    </row>
    <row r="19" spans="1:10" ht="12.75" customHeight="1" x14ac:dyDescent="0.2">
      <c r="A19" s="107" t="s">
        <v>169</v>
      </c>
      <c r="B19" s="138" t="s">
        <v>184</v>
      </c>
      <c r="C19" s="111"/>
      <c r="D19" s="115">
        <f t="shared" ref="D19:D34" si="0">ROUND(C19*19%,2)</f>
        <v>0</v>
      </c>
      <c r="E19" s="111">
        <f t="shared" ref="E19:E34" si="1">C19+D19</f>
        <v>0</v>
      </c>
      <c r="J19" s="90"/>
    </row>
    <row r="20" spans="1:10" ht="12.75" customHeight="1" x14ac:dyDescent="0.2">
      <c r="A20" s="107" t="s">
        <v>174</v>
      </c>
      <c r="B20" s="138" t="s">
        <v>185</v>
      </c>
      <c r="C20" s="111"/>
      <c r="D20" s="115">
        <f t="shared" si="0"/>
        <v>0</v>
      </c>
      <c r="E20" s="111">
        <f t="shared" si="1"/>
        <v>0</v>
      </c>
      <c r="J20" s="90"/>
    </row>
    <row r="21" spans="1:10" ht="12.75" customHeight="1" x14ac:dyDescent="0.2">
      <c r="A21" s="107" t="s">
        <v>175</v>
      </c>
      <c r="B21" s="138" t="s">
        <v>186</v>
      </c>
      <c r="C21" s="111"/>
      <c r="D21" s="115">
        <f t="shared" si="0"/>
        <v>0</v>
      </c>
      <c r="E21" s="111">
        <f t="shared" si="1"/>
        <v>0</v>
      </c>
      <c r="J21" s="90"/>
    </row>
    <row r="22" spans="1:10" ht="12.75" customHeight="1" x14ac:dyDescent="0.2">
      <c r="A22" s="107" t="s">
        <v>176</v>
      </c>
      <c r="B22" s="138" t="s">
        <v>187</v>
      </c>
      <c r="C22" s="111"/>
      <c r="D22" s="115">
        <f t="shared" si="0"/>
        <v>0</v>
      </c>
      <c r="E22" s="111">
        <f t="shared" si="1"/>
        <v>0</v>
      </c>
      <c r="J22" s="90"/>
    </row>
    <row r="23" spans="1:10" ht="12.75" customHeight="1" x14ac:dyDescent="0.2">
      <c r="A23" s="107" t="s">
        <v>177</v>
      </c>
      <c r="B23" s="138" t="s">
        <v>190</v>
      </c>
      <c r="C23" s="111"/>
      <c r="D23" s="115">
        <f t="shared" si="0"/>
        <v>0</v>
      </c>
      <c r="E23" s="111">
        <f t="shared" si="1"/>
        <v>0</v>
      </c>
      <c r="J23" s="90"/>
    </row>
    <row r="24" spans="1:10" ht="12.75" customHeight="1" x14ac:dyDescent="0.2">
      <c r="A24" s="107" t="s">
        <v>178</v>
      </c>
      <c r="B24" s="138" t="s">
        <v>189</v>
      </c>
      <c r="C24" s="111"/>
      <c r="D24" s="115">
        <f t="shared" si="0"/>
        <v>0</v>
      </c>
      <c r="E24" s="111">
        <f t="shared" si="1"/>
        <v>0</v>
      </c>
      <c r="J24" s="90"/>
    </row>
    <row r="25" spans="1:10" ht="12.75" customHeight="1" x14ac:dyDescent="0.2">
      <c r="A25" s="107" t="s">
        <v>179</v>
      </c>
      <c r="B25" s="138" t="s">
        <v>191</v>
      </c>
      <c r="C25" s="111"/>
      <c r="D25" s="115">
        <f t="shared" si="0"/>
        <v>0</v>
      </c>
      <c r="E25" s="111">
        <f t="shared" si="1"/>
        <v>0</v>
      </c>
      <c r="J25" s="90"/>
    </row>
    <row r="26" spans="1:10" ht="12.75" customHeight="1" x14ac:dyDescent="0.2">
      <c r="A26" s="107" t="s">
        <v>180</v>
      </c>
      <c r="B26" s="138" t="s">
        <v>210</v>
      </c>
      <c r="C26" s="111"/>
      <c r="D26" s="115">
        <f t="shared" si="0"/>
        <v>0</v>
      </c>
      <c r="E26" s="111">
        <f t="shared" si="1"/>
        <v>0</v>
      </c>
      <c r="J26" s="90"/>
    </row>
    <row r="27" spans="1:10" ht="12.75" customHeight="1" x14ac:dyDescent="0.2">
      <c r="A27" s="107" t="s">
        <v>181</v>
      </c>
      <c r="B27" s="138" t="s">
        <v>211</v>
      </c>
      <c r="C27" s="111"/>
      <c r="D27" s="115">
        <f t="shared" si="0"/>
        <v>0</v>
      </c>
      <c r="E27" s="111">
        <f t="shared" si="1"/>
        <v>0</v>
      </c>
      <c r="J27" s="90"/>
    </row>
    <row r="28" spans="1:10" ht="12.75" customHeight="1" x14ac:dyDescent="0.2">
      <c r="A28" s="107" t="s">
        <v>182</v>
      </c>
      <c r="B28" s="138" t="s">
        <v>193</v>
      </c>
      <c r="C28" s="252"/>
      <c r="D28" s="243">
        <v>0</v>
      </c>
      <c r="E28" s="252">
        <v>0</v>
      </c>
      <c r="J28" s="90"/>
    </row>
    <row r="29" spans="1:10" ht="12.75" customHeight="1" x14ac:dyDescent="0.2">
      <c r="A29" s="107" t="s">
        <v>199</v>
      </c>
      <c r="B29" s="138" t="s">
        <v>212</v>
      </c>
      <c r="C29" s="252"/>
      <c r="D29" s="243">
        <v>0</v>
      </c>
      <c r="E29" s="252">
        <v>0</v>
      </c>
      <c r="J29" s="90"/>
    </row>
    <row r="30" spans="1:10" ht="12.75" customHeight="1" x14ac:dyDescent="0.2">
      <c r="A30" s="107" t="s">
        <v>200</v>
      </c>
      <c r="B30" s="88" t="s">
        <v>198</v>
      </c>
      <c r="C30" s="252"/>
      <c r="D30" s="243">
        <v>0</v>
      </c>
      <c r="E30" s="252">
        <v>0</v>
      </c>
      <c r="J30" s="90"/>
    </row>
    <row r="31" spans="1:10" ht="12.75" customHeight="1" x14ac:dyDescent="0.2">
      <c r="A31" s="107" t="s">
        <v>201</v>
      </c>
      <c r="B31" s="138" t="s">
        <v>196</v>
      </c>
      <c r="C31" s="252"/>
      <c r="D31" s="243">
        <v>0</v>
      </c>
      <c r="E31" s="252">
        <v>0</v>
      </c>
      <c r="J31" s="90"/>
    </row>
    <row r="32" spans="1:10" ht="12.75" customHeight="1" x14ac:dyDescent="0.2">
      <c r="A32" s="107" t="s">
        <v>202</v>
      </c>
      <c r="B32" s="88" t="s">
        <v>195</v>
      </c>
      <c r="C32" s="252"/>
      <c r="D32" s="243">
        <v>0</v>
      </c>
      <c r="E32" s="252">
        <v>0</v>
      </c>
      <c r="J32" s="90"/>
    </row>
    <row r="33" spans="1:10" ht="12.75" customHeight="1" x14ac:dyDescent="0.2">
      <c r="A33" s="107" t="s">
        <v>203</v>
      </c>
      <c r="B33" s="88" t="s">
        <v>188</v>
      </c>
      <c r="C33" s="252"/>
      <c r="D33" s="243">
        <v>0</v>
      </c>
      <c r="E33" s="252">
        <v>0</v>
      </c>
      <c r="J33" s="90"/>
    </row>
    <row r="34" spans="1:10" ht="12.75" customHeight="1" x14ac:dyDescent="0.2">
      <c r="A34" s="107" t="s">
        <v>204</v>
      </c>
      <c r="B34" s="88" t="s">
        <v>192</v>
      </c>
      <c r="C34" s="111"/>
      <c r="D34" s="115">
        <f t="shared" si="0"/>
        <v>0</v>
      </c>
      <c r="E34" s="111">
        <f t="shared" si="1"/>
        <v>0</v>
      </c>
      <c r="J34" s="90"/>
    </row>
    <row r="35" spans="1:10" x14ac:dyDescent="0.2">
      <c r="A35" s="329" t="s">
        <v>132</v>
      </c>
      <c r="B35" s="330"/>
      <c r="C35" s="114">
        <f>C17+C16+C15+C14</f>
        <v>3522.21</v>
      </c>
      <c r="D35" s="114">
        <f>D17+D16+D15+D14</f>
        <v>669.21990000000005</v>
      </c>
      <c r="E35" s="114">
        <f>E17+E16+E15+E14</f>
        <v>4191.4299000000001</v>
      </c>
      <c r="J35" s="90">
        <v>37665</v>
      </c>
    </row>
    <row r="36" spans="1:10" s="47" customFormat="1" ht="14.25" customHeight="1" x14ac:dyDescent="0.2">
      <c r="A36" s="52" t="s">
        <v>33</v>
      </c>
      <c r="B36" s="46" t="s">
        <v>130</v>
      </c>
      <c r="C36" s="115">
        <v>0</v>
      </c>
      <c r="D36" s="115">
        <f>ROUND(C36*19%,2)</f>
        <v>0</v>
      </c>
      <c r="E36" s="115">
        <f>C36+D36</f>
        <v>0</v>
      </c>
      <c r="J36" s="133">
        <v>2000</v>
      </c>
    </row>
    <row r="37" spans="1:10" s="51" customFormat="1" x14ac:dyDescent="0.2">
      <c r="A37" s="331" t="s">
        <v>131</v>
      </c>
      <c r="B37" s="331"/>
      <c r="C37" s="116">
        <f>SUM(C36)</f>
        <v>0</v>
      </c>
      <c r="D37" s="116">
        <f>SUM(D36)</f>
        <v>0</v>
      </c>
      <c r="E37" s="116">
        <f>SUM(E36)</f>
        <v>0</v>
      </c>
      <c r="J37" s="106">
        <v>6320</v>
      </c>
    </row>
    <row r="38" spans="1:10" s="50" customFormat="1" ht="27.75" customHeight="1" x14ac:dyDescent="0.2">
      <c r="A38" s="48" t="s">
        <v>34</v>
      </c>
      <c r="B38" s="49" t="s">
        <v>95</v>
      </c>
      <c r="C38" s="115">
        <v>0</v>
      </c>
      <c r="D38" s="113">
        <f>ROUND(C38*19%,2)</f>
        <v>0</v>
      </c>
      <c r="E38" s="113">
        <f>C38+D38</f>
        <v>0</v>
      </c>
      <c r="J38" s="134">
        <f>SUM(J4:J37)</f>
        <v>937153</v>
      </c>
    </row>
    <row r="39" spans="1:10" s="50" customFormat="1" ht="24.75" customHeight="1" x14ac:dyDescent="0.2">
      <c r="A39" s="48" t="s">
        <v>35</v>
      </c>
      <c r="B39" s="49" t="s">
        <v>96</v>
      </c>
      <c r="C39" s="115">
        <v>0</v>
      </c>
      <c r="D39" s="113">
        <f>ROUND(C39*19%,2)</f>
        <v>0</v>
      </c>
      <c r="E39" s="115">
        <v>0</v>
      </c>
    </row>
    <row r="40" spans="1:10" s="50" customFormat="1" ht="17.25" customHeight="1" x14ac:dyDescent="0.2">
      <c r="A40" s="48" t="s">
        <v>36</v>
      </c>
      <c r="B40" s="49" t="s">
        <v>3</v>
      </c>
      <c r="C40" s="115">
        <v>0</v>
      </c>
      <c r="D40" s="113">
        <f>ROUND(C40*19%,2)</f>
        <v>0</v>
      </c>
      <c r="E40" s="113">
        <f>C40+D40</f>
        <v>0</v>
      </c>
    </row>
    <row r="41" spans="1:10" s="50" customFormat="1" ht="20.25" customHeight="1" x14ac:dyDescent="0.2">
      <c r="A41" s="48" t="s">
        <v>37</v>
      </c>
      <c r="B41" s="49" t="s">
        <v>38</v>
      </c>
      <c r="C41" s="115">
        <v>0</v>
      </c>
      <c r="D41" s="113">
        <f>ROUND(C41*19%,2)</f>
        <v>0</v>
      </c>
      <c r="E41" s="115">
        <v>0</v>
      </c>
    </row>
    <row r="42" spans="1:10" s="51" customFormat="1" ht="13.5" thickBot="1" x14ac:dyDescent="0.25">
      <c r="A42" s="326" t="s">
        <v>133</v>
      </c>
      <c r="B42" s="326"/>
      <c r="C42" s="136">
        <f>SUM(C38:C41)</f>
        <v>0</v>
      </c>
      <c r="D42" s="136">
        <f>SUM(D38:D41)</f>
        <v>0</v>
      </c>
      <c r="E42" s="136">
        <f>SUM(E38:E41)</f>
        <v>0</v>
      </c>
    </row>
    <row r="43" spans="1:10" ht="16.5" thickBot="1" x14ac:dyDescent="0.3">
      <c r="A43" s="327" t="s">
        <v>134</v>
      </c>
      <c r="B43" s="327"/>
      <c r="C43" s="117">
        <f>C35+C37+C42</f>
        <v>3522.21</v>
      </c>
      <c r="D43" s="117">
        <f>D35+D37+D42</f>
        <v>669.21990000000005</v>
      </c>
      <c r="E43" s="117">
        <f>E35+E37+E42</f>
        <v>4191.4299000000001</v>
      </c>
    </row>
    <row r="44" spans="1:10" ht="15.75" x14ac:dyDescent="0.25">
      <c r="A44" s="137"/>
      <c r="B44" s="173" t="s">
        <v>341</v>
      </c>
      <c r="C44" s="12"/>
      <c r="D44" s="12"/>
      <c r="E44" s="12"/>
    </row>
    <row r="46" spans="1:10" x14ac:dyDescent="0.2">
      <c r="B46" t="s">
        <v>228</v>
      </c>
      <c r="D46" t="s">
        <v>55</v>
      </c>
    </row>
    <row r="47" spans="1:10" x14ac:dyDescent="0.2">
      <c r="B47" s="104"/>
      <c r="C47" s="30"/>
      <c r="D47" s="277" t="s">
        <v>222</v>
      </c>
      <c r="E47" s="277"/>
    </row>
    <row r="48" spans="1:10" x14ac:dyDescent="0.2">
      <c r="B48" s="30"/>
      <c r="C48" s="13"/>
    </row>
    <row r="49" spans="2:4" x14ac:dyDescent="0.2">
      <c r="B49" t="s">
        <v>165</v>
      </c>
      <c r="C49" s="30" t="s">
        <v>207</v>
      </c>
      <c r="D49" t="s">
        <v>291</v>
      </c>
    </row>
    <row r="50" spans="2:4" ht="12" customHeight="1" x14ac:dyDescent="0.2">
      <c r="B50" s="147" t="s">
        <v>173</v>
      </c>
      <c r="D50" t="s">
        <v>292</v>
      </c>
    </row>
  </sheetData>
  <sheetProtection selectLockedCells="1" selectUnlockedCells="1"/>
  <mergeCells count="13">
    <mergeCell ref="D47:E47"/>
    <mergeCell ref="A2:B2"/>
    <mergeCell ref="A3:E3"/>
    <mergeCell ref="A5:E5"/>
    <mergeCell ref="A6:E6"/>
    <mergeCell ref="A8:E8"/>
    <mergeCell ref="A42:B42"/>
    <mergeCell ref="A43:B43"/>
    <mergeCell ref="A9:A10"/>
    <mergeCell ref="B9:B10"/>
    <mergeCell ref="A12:E12"/>
    <mergeCell ref="A35:B35"/>
    <mergeCell ref="A37:B37"/>
  </mergeCells>
  <printOptions horizontalCentered="1" verticalCentered="1"/>
  <pageMargins left="0.70833333333333337" right="0.70833333333333337" top="0.74791666666666667" bottom="0.74791666666666667" header="0.51180555555555551" footer="0.51180555555555551"/>
  <pageSetup paperSize="9" scale="8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36</vt:i4>
      </vt:variant>
    </vt:vector>
  </HeadingPairs>
  <TitlesOfParts>
    <vt:vector size="76" baseType="lpstr">
      <vt:lpstr>dev gen </vt:lpstr>
      <vt:lpstr>Cap. 1</vt:lpstr>
      <vt:lpstr>Cap. 2</vt:lpstr>
      <vt:lpstr>Cap. 3</vt:lpstr>
      <vt:lpstr>Cap. 4</vt:lpstr>
      <vt:lpstr>Cap. 5 </vt:lpstr>
      <vt:lpstr>Cap. 6</vt:lpstr>
      <vt:lpstr>Ob. 59</vt:lpstr>
      <vt:lpstr>Ob. 60</vt:lpstr>
      <vt:lpstr>Ob.61</vt:lpstr>
      <vt:lpstr>Ob.62</vt:lpstr>
      <vt:lpstr>Ob.63</vt:lpstr>
      <vt:lpstr>Ob.64</vt:lpstr>
      <vt:lpstr>Ob.65</vt:lpstr>
      <vt:lpstr>Ob.66</vt:lpstr>
      <vt:lpstr>Ob.67</vt:lpstr>
      <vt:lpstr>Ob.68</vt:lpstr>
      <vt:lpstr>Ob.69</vt:lpstr>
      <vt:lpstr>Ob.70</vt:lpstr>
      <vt:lpstr>Ob.71</vt:lpstr>
      <vt:lpstr>Ob.72</vt:lpstr>
      <vt:lpstr>Ob.73</vt:lpstr>
      <vt:lpstr>Ob.74</vt:lpstr>
      <vt:lpstr>Ob.75</vt:lpstr>
      <vt:lpstr>Ob.76</vt:lpstr>
      <vt:lpstr>Ob.77</vt:lpstr>
      <vt:lpstr>Ob.78</vt:lpstr>
      <vt:lpstr>Ob.79</vt:lpstr>
      <vt:lpstr>Ob.80</vt:lpstr>
      <vt:lpstr>Ob.81</vt:lpstr>
      <vt:lpstr>Ob.82</vt:lpstr>
      <vt:lpstr>Ob.83</vt:lpstr>
      <vt:lpstr>Ob.84</vt:lpstr>
      <vt:lpstr>Ob.85</vt:lpstr>
      <vt:lpstr>Ob.86</vt:lpstr>
      <vt:lpstr>Ob.87</vt:lpstr>
      <vt:lpstr>Ob.88</vt:lpstr>
      <vt:lpstr>Dispec. PL</vt:lpstr>
      <vt:lpstr>Dispec.Sec</vt:lpstr>
      <vt:lpstr>Centralizare devize</vt:lpstr>
      <vt:lpstr>'Cap. 1'!Print_Area</vt:lpstr>
      <vt:lpstr>'Cap. 2'!Print_Area</vt:lpstr>
      <vt:lpstr>'Cap. 3'!Print_Area</vt:lpstr>
      <vt:lpstr>'Cap. 5 '!Print_Area</vt:lpstr>
      <vt:lpstr>'Cap. 6'!Print_Area</vt:lpstr>
      <vt:lpstr>'dev gen '!Print_Area</vt:lpstr>
      <vt:lpstr>'Dispec. PL'!Print_Area</vt:lpstr>
      <vt:lpstr>'Ob. 59'!Print_Area</vt:lpstr>
      <vt:lpstr>'Ob. 60'!Print_Area</vt:lpstr>
      <vt:lpstr>Ob.61!Print_Area</vt:lpstr>
      <vt:lpstr>Ob.62!Print_Area</vt:lpstr>
      <vt:lpstr>Ob.63!Print_Area</vt:lpstr>
      <vt:lpstr>Ob.64!Print_Area</vt:lpstr>
      <vt:lpstr>Ob.65!Print_Area</vt:lpstr>
      <vt:lpstr>Ob.66!Print_Area</vt:lpstr>
      <vt:lpstr>Ob.67!Print_Area</vt:lpstr>
      <vt:lpstr>Ob.68!Print_Area</vt:lpstr>
      <vt:lpstr>Ob.69!Print_Area</vt:lpstr>
      <vt:lpstr>Ob.70!Print_Area</vt:lpstr>
      <vt:lpstr>Ob.71!Print_Area</vt:lpstr>
      <vt:lpstr>Ob.72!Print_Area</vt:lpstr>
      <vt:lpstr>Ob.73!Print_Area</vt:lpstr>
      <vt:lpstr>Ob.74!Print_Area</vt:lpstr>
      <vt:lpstr>Ob.75!Print_Area</vt:lpstr>
      <vt:lpstr>Ob.76!Print_Area</vt:lpstr>
      <vt:lpstr>Ob.77!Print_Area</vt:lpstr>
      <vt:lpstr>Ob.78!Print_Area</vt:lpstr>
      <vt:lpstr>Ob.79!Print_Area</vt:lpstr>
      <vt:lpstr>Ob.80!Print_Area</vt:lpstr>
      <vt:lpstr>Ob.81!Print_Area</vt:lpstr>
      <vt:lpstr>Ob.82!Print_Area</vt:lpstr>
      <vt:lpstr>Ob.83!Print_Area</vt:lpstr>
      <vt:lpstr>Ob.84!Print_Area</vt:lpstr>
      <vt:lpstr>Ob.85!Print_Area</vt:lpstr>
      <vt:lpstr>Ob.86!Print_Area</vt:lpstr>
      <vt:lpstr>Ob.87!Print_Area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fraga</cp:lastModifiedBy>
  <cp:lastPrinted>2023-09-05T10:16:26Z</cp:lastPrinted>
  <dcterms:created xsi:type="dcterms:W3CDTF">2013-03-28T12:20:48Z</dcterms:created>
  <dcterms:modified xsi:type="dcterms:W3CDTF">2023-09-06T10:26:49Z</dcterms:modified>
</cp:coreProperties>
</file>