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VMB (1)\01.Consultanta_Semnate\Suceava\"/>
    </mc:Choice>
  </mc:AlternateContent>
  <bookViews>
    <workbookView xWindow="0" yWindow="0" windowWidth="20490" windowHeight="5955"/>
  </bookViews>
  <sheets>
    <sheet name="SituatieFEN" sheetId="1" r:id="rId1"/>
  </sheets>
  <definedNames>
    <definedName name="creditnou">#REF!</definedName>
    <definedName name="_xlnm.Database">#REF!</definedName>
    <definedName name="db">#REF!</definedName>
    <definedName name="trezoreri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N5" i="1"/>
  <c r="E6" i="1" l="1"/>
  <c r="D6" i="1" s="1"/>
  <c r="N6" i="1" s="1"/>
  <c r="O6" i="1" s="1"/>
  <c r="E7" i="1"/>
  <c r="D7" i="1" s="1"/>
  <c r="N7" i="1" s="1"/>
  <c r="O7" i="1" s="1"/>
  <c r="E8" i="1"/>
  <c r="D8" i="1" s="1"/>
  <c r="E9" i="1"/>
  <c r="D9" i="1" s="1"/>
  <c r="E10" i="1"/>
  <c r="D10" i="1" s="1"/>
  <c r="E11" i="1"/>
  <c r="D11" i="1" s="1"/>
  <c r="E12" i="1"/>
  <c r="D12" i="1" s="1"/>
  <c r="N12" i="1" s="1"/>
  <c r="O12" i="1" s="1"/>
  <c r="E13" i="1"/>
  <c r="D13" i="1" s="1"/>
  <c r="E5" i="1"/>
  <c r="I5" i="1"/>
  <c r="F14" i="1"/>
  <c r="G14" i="1"/>
  <c r="H14" i="1"/>
  <c r="I14" i="1"/>
  <c r="J14" i="1"/>
  <c r="K14" i="1"/>
  <c r="L14" i="1"/>
  <c r="M14" i="1"/>
  <c r="N13" i="1" l="1"/>
  <c r="O13" i="1" s="1"/>
  <c r="O9" i="1"/>
  <c r="P9" i="1"/>
  <c r="N8" i="1"/>
  <c r="O8" i="1" s="1"/>
  <c r="N9" i="1"/>
  <c r="O11" i="1"/>
  <c r="N11" i="1"/>
  <c r="N10" i="1"/>
  <c r="O10" i="1"/>
  <c r="P10" i="1" s="1"/>
  <c r="E14" i="1"/>
  <c r="D14" i="1" l="1"/>
  <c r="O5" i="1"/>
  <c r="O14" i="1" s="1"/>
  <c r="N14" i="1"/>
  <c r="P11" i="1"/>
  <c r="P5" i="1" l="1"/>
  <c r="P14" i="1"/>
</calcChain>
</file>

<file path=xl/sharedStrings.xml><?xml version="1.0" encoding="utf-8"?>
<sst xmlns="http://schemas.openxmlformats.org/spreadsheetml/2006/main" count="34" uniqueCount="34">
  <si>
    <t>TOTAL</t>
  </si>
  <si>
    <t>APLICAT - Administratie Publica Locala Informatizata, Calitativa si Accesibila Tuturor la Suceava</t>
  </si>
  <si>
    <t>Cresterea eficientei energetice a cladirii Primariei Municipiului Suceava</t>
  </si>
  <si>
    <t>Achizitie de mijloace de transport public-autobuze electrice 12 m deal, Brasov, Iasi, Sibiu, Slatina, Suceava</t>
  </si>
  <si>
    <t>Rebilitarea si echiparea infrastructurii educationale a Colegiului Tehnic "Petru Musat" Suceava</t>
  </si>
  <si>
    <t>Unitate de invatamant pentru prescolari in zona centrala a municipiului Suceava</t>
  </si>
  <si>
    <t>Construire gradinita in cartierul Burdujeni Sat din Municipiul Suceava</t>
  </si>
  <si>
    <t>Centru multifunctional Arta - Itcani</t>
  </si>
  <si>
    <t>Revitalizare spatiu public urban din Municipiul Suceava</t>
  </si>
  <si>
    <t>Sistem integrat de transport public ecologic in municipiul Suceava</t>
  </si>
  <si>
    <t>Cofinantare
 eligibila beneficiar</t>
  </si>
  <si>
    <t>Valoare eligibila 
nerambursabila din bugetul national</t>
  </si>
  <si>
    <t>Valoare eligibila nerambursabila FEDR/FC</t>
  </si>
  <si>
    <t>Total</t>
  </si>
  <si>
    <t>OBSERVATII</t>
  </si>
  <si>
    <t>Cheltuieli de efectuat/achitat</t>
  </si>
  <si>
    <t>Sume platite si nedecontate</t>
  </si>
  <si>
    <t>Sume decontate</t>
  </si>
  <si>
    <t>Cheltuieli efectuate</t>
  </si>
  <si>
    <t>Valoare credit care va fi contractat</t>
  </si>
  <si>
    <t>Valoare neeligibila
 inclusiv TVA aferenta acesteia</t>
  </si>
  <si>
    <t>Valoare eligibila a proiectului, din care:</t>
  </si>
  <si>
    <t>Valoare totala 
proiect, din care:</t>
  </si>
  <si>
    <t>Data semnarii contractului 
si durata acestuia</t>
  </si>
  <si>
    <t>Titlu proiect</t>
  </si>
  <si>
    <t>17.05.2019, 67 luni, 18.11.2016-31.05.2022</t>
  </si>
  <si>
    <t>30.07.2019, 52 luni, 01.05.2018-31.08.2022</t>
  </si>
  <si>
    <t>16.07.2019, 63 luni, 17.03.2017-31.05.2022</t>
  </si>
  <si>
    <t>30.07.2018, 64 luni, 16.08.2016-30.11.2021</t>
  </si>
  <si>
    <t>06.04.2020, 53 luni, 09.05.2018-30.09.2022</t>
  </si>
  <si>
    <t>24.09.2019, 48 luni, ianuarie 2019-decembrie 2022</t>
  </si>
  <si>
    <t>11.12.2019, 39 luni, 01.09.2018-30.11.2021</t>
  </si>
  <si>
    <t>24.07.2019, 24 luni, 24 iulie 2019- 24 iulie 2021</t>
  </si>
  <si>
    <t>22.07.2019, 65 luni, 06.09.2016-31.01.2022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</si>
</sst>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4" fontId="2" fillId="0" borderId="1" xfId="0" applyNumberFormat="1" applyFont="1" applyBorder="1"/>
    <xf numFmtId="4" fontId="2" fillId="0" borderId="1" xfId="0" applyNumberFormat="1" applyFont="1" applyFill="1" applyBorder="1" applyAlignment="1">
      <alignment vertical="justify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vertical="justify"/>
    </xf>
    <xf numFmtId="0" fontId="1" fillId="0" borderId="1" xfId="0" applyFont="1" applyBorder="1" applyAlignment="1">
      <alignment vertical="justify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justify"/>
    </xf>
    <xf numFmtId="0" fontId="0" fillId="0" borderId="1" xfId="0" applyFill="1" applyBorder="1" applyAlignment="1">
      <alignment vertical="justify"/>
    </xf>
    <xf numFmtId="4" fontId="0" fillId="2" borderId="1" xfId="0" applyNumberFormat="1" applyFill="1" applyBorder="1"/>
    <xf numFmtId="4" fontId="2" fillId="2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9" fontId="0" fillId="0" borderId="0" xfId="1" applyFont="1" applyBorder="1"/>
    <xf numFmtId="9" fontId="0" fillId="0" borderId="0" xfId="0" applyNumberFormat="1" applyBorder="1"/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abSelected="1" topLeftCell="F11" zoomScale="87" zoomScaleNormal="87" workbookViewId="0">
      <selection activeCell="I21" sqref="I21"/>
    </sheetView>
  </sheetViews>
  <sheetFormatPr defaultRowHeight="12.75" x14ac:dyDescent="0.2"/>
  <cols>
    <col min="1" max="1" width="2.42578125" customWidth="1"/>
    <col min="2" max="2" width="41.42578125" customWidth="1"/>
    <col min="3" max="13" width="17.7109375" customWidth="1"/>
    <col min="14" max="14" width="16.140625" customWidth="1"/>
    <col min="15" max="15" width="15.140625" customWidth="1"/>
    <col min="16" max="16" width="14.28515625" customWidth="1"/>
    <col min="17" max="18" width="17.7109375" customWidth="1"/>
  </cols>
  <sheetData>
    <row r="2" spans="1:17" x14ac:dyDescent="0.2">
      <c r="H2" s="1"/>
    </row>
    <row r="3" spans="1:17" ht="37.5" customHeight="1" x14ac:dyDescent="0.2">
      <c r="A3" s="17"/>
      <c r="B3" s="17" t="s">
        <v>24</v>
      </c>
      <c r="C3" s="17" t="s">
        <v>23</v>
      </c>
      <c r="D3" s="21" t="s">
        <v>22</v>
      </c>
      <c r="E3" s="17" t="s">
        <v>21</v>
      </c>
      <c r="F3" s="17"/>
      <c r="G3" s="17"/>
      <c r="H3" s="17"/>
      <c r="I3" s="18" t="s">
        <v>20</v>
      </c>
      <c r="J3" s="18" t="s">
        <v>19</v>
      </c>
      <c r="K3" s="21" t="s">
        <v>18</v>
      </c>
      <c r="L3" s="21" t="s">
        <v>17</v>
      </c>
      <c r="M3" s="21" t="s">
        <v>16</v>
      </c>
      <c r="N3" s="19" t="s">
        <v>15</v>
      </c>
      <c r="O3" s="20"/>
      <c r="P3" s="20"/>
      <c r="Q3" s="17" t="s">
        <v>14</v>
      </c>
    </row>
    <row r="4" spans="1:17" ht="57" x14ac:dyDescent="0.2">
      <c r="A4" s="17"/>
      <c r="B4" s="17"/>
      <c r="C4" s="17"/>
      <c r="D4" s="21"/>
      <c r="E4" s="8" t="s">
        <v>13</v>
      </c>
      <c r="F4" s="8" t="s">
        <v>12</v>
      </c>
      <c r="G4" s="8" t="s">
        <v>11</v>
      </c>
      <c r="H4" s="8" t="s">
        <v>10</v>
      </c>
      <c r="I4" s="18"/>
      <c r="J4" s="18"/>
      <c r="K4" s="21"/>
      <c r="L4" s="21"/>
      <c r="M4" s="21"/>
      <c r="N4" s="14">
        <v>2020</v>
      </c>
      <c r="O4" s="13">
        <v>2021</v>
      </c>
      <c r="P4" s="13">
        <v>2022</v>
      </c>
      <c r="Q4" s="17"/>
    </row>
    <row r="5" spans="1:17" ht="44.25" customHeight="1" x14ac:dyDescent="0.2">
      <c r="A5" s="4">
        <v>1</v>
      </c>
      <c r="B5" s="6" t="s">
        <v>9</v>
      </c>
      <c r="C5" s="16" t="s">
        <v>33</v>
      </c>
      <c r="D5" s="11">
        <f>E5+I5</f>
        <v>116189650.92999999</v>
      </c>
      <c r="E5" s="11">
        <f>F5+G5+H5</f>
        <v>103584923.88</v>
      </c>
      <c r="F5" s="5">
        <v>88047185.319999993</v>
      </c>
      <c r="G5" s="5">
        <v>13466040.060000001</v>
      </c>
      <c r="H5" s="5">
        <v>2071698.5</v>
      </c>
      <c r="I5" s="5">
        <f>2255.05+12602472</f>
        <v>12604727.050000001</v>
      </c>
      <c r="J5" s="5">
        <v>14676425.550000001</v>
      </c>
      <c r="K5" s="5">
        <v>680477.4</v>
      </c>
      <c r="L5" s="5">
        <v>307026.57</v>
      </c>
      <c r="M5" s="5">
        <v>0</v>
      </c>
      <c r="N5" s="5">
        <f>D5*80/100</f>
        <v>92951720.744000003</v>
      </c>
      <c r="O5" s="5">
        <f>D5*10/100</f>
        <v>11618965.093</v>
      </c>
      <c r="P5" s="5">
        <f>D5-K5-N5-O5</f>
        <v>10938487.692999983</v>
      </c>
      <c r="Q5" s="4"/>
    </row>
    <row r="6" spans="1:17" ht="49.5" customHeight="1" x14ac:dyDescent="0.2">
      <c r="A6" s="4">
        <v>2</v>
      </c>
      <c r="B6" s="6" t="s">
        <v>8</v>
      </c>
      <c r="C6" s="15" t="s">
        <v>31</v>
      </c>
      <c r="D6" s="11">
        <f t="shared" ref="D6:D13" si="0">E6+I6</f>
        <v>16264015.890000001</v>
      </c>
      <c r="E6" s="11">
        <f t="shared" ref="E6:E13" si="1">F6+G6+H6</f>
        <v>16214035.890000001</v>
      </c>
      <c r="F6" s="5">
        <v>13781930.48</v>
      </c>
      <c r="G6" s="5">
        <v>2107824.6800000002</v>
      </c>
      <c r="H6" s="5">
        <v>324280.73</v>
      </c>
      <c r="I6" s="5">
        <v>49980</v>
      </c>
      <c r="J6" s="5">
        <v>374260.73</v>
      </c>
      <c r="K6" s="5">
        <v>173166.09</v>
      </c>
      <c r="L6" s="5">
        <v>146082.07999999999</v>
      </c>
      <c r="M6" s="5">
        <v>0</v>
      </c>
      <c r="N6" s="5">
        <f>D6*70/100</f>
        <v>11384811.123</v>
      </c>
      <c r="O6" s="5">
        <f>D6-K6-N6</f>
        <v>4706038.6770000011</v>
      </c>
      <c r="P6" s="5">
        <v>0</v>
      </c>
      <c r="Q6" s="4"/>
    </row>
    <row r="7" spans="1:17" ht="48.75" customHeight="1" x14ac:dyDescent="0.2">
      <c r="A7" s="4">
        <v>3</v>
      </c>
      <c r="B7" s="7" t="s">
        <v>7</v>
      </c>
      <c r="C7" s="15" t="s">
        <v>25</v>
      </c>
      <c r="D7" s="11">
        <f t="shared" si="0"/>
        <v>6425130.4900000002</v>
      </c>
      <c r="E7" s="11">
        <f t="shared" si="1"/>
        <v>6411848.4199999999</v>
      </c>
      <c r="F7" s="5">
        <v>5450071.1600000001</v>
      </c>
      <c r="G7" s="5">
        <v>833540.29</v>
      </c>
      <c r="H7" s="5">
        <v>128236.97</v>
      </c>
      <c r="I7" s="5">
        <v>13282.07</v>
      </c>
      <c r="J7" s="5">
        <v>141519.04000000001</v>
      </c>
      <c r="K7" s="5">
        <v>564529.68999999994</v>
      </c>
      <c r="L7" s="5">
        <v>551613.35</v>
      </c>
      <c r="M7" s="5">
        <v>0</v>
      </c>
      <c r="N7" s="5">
        <f>D7*75/100</f>
        <v>4818847.8674999997</v>
      </c>
      <c r="O7" s="5">
        <f>D7-K7-N7</f>
        <v>1041752.932500001</v>
      </c>
      <c r="P7" s="5">
        <v>0</v>
      </c>
      <c r="Q7" s="4"/>
    </row>
    <row r="8" spans="1:17" ht="43.5" customHeight="1" x14ac:dyDescent="0.2">
      <c r="A8" s="4">
        <v>4</v>
      </c>
      <c r="B8" s="7" t="s">
        <v>6</v>
      </c>
      <c r="C8" s="15" t="s">
        <v>27</v>
      </c>
      <c r="D8" s="11">
        <f t="shared" si="0"/>
        <v>3167502.0199999996</v>
      </c>
      <c r="E8" s="11">
        <f t="shared" si="1"/>
        <v>2865935.1799999997</v>
      </c>
      <c r="F8" s="5">
        <v>2436044.9</v>
      </c>
      <c r="G8" s="5">
        <v>372571.57</v>
      </c>
      <c r="H8" s="5">
        <v>57318.71</v>
      </c>
      <c r="I8" s="5">
        <v>301566.84000000003</v>
      </c>
      <c r="J8" s="5">
        <v>358885.55</v>
      </c>
      <c r="K8" s="5">
        <v>1002681.43</v>
      </c>
      <c r="L8" s="5">
        <v>863851.71</v>
      </c>
      <c r="M8" s="5">
        <v>0</v>
      </c>
      <c r="N8" s="5">
        <f>D8*60/100</f>
        <v>1900501.2119999998</v>
      </c>
      <c r="O8" s="5">
        <f>D8-K8-N8</f>
        <v>264319.37799999956</v>
      </c>
      <c r="P8" s="5">
        <v>0</v>
      </c>
      <c r="Q8" s="4"/>
    </row>
    <row r="9" spans="1:17" ht="42" customHeight="1" x14ac:dyDescent="0.2">
      <c r="A9" s="4">
        <v>5</v>
      </c>
      <c r="B9" s="6" t="s">
        <v>5</v>
      </c>
      <c r="C9" s="15" t="s">
        <v>26</v>
      </c>
      <c r="D9" s="11">
        <f t="shared" si="0"/>
        <v>4102728.29</v>
      </c>
      <c r="E9" s="11">
        <f t="shared" si="1"/>
        <v>2149732.2000000002</v>
      </c>
      <c r="F9" s="5">
        <v>1827272.37</v>
      </c>
      <c r="G9" s="5">
        <v>279465.18</v>
      </c>
      <c r="H9" s="5">
        <v>42994.65</v>
      </c>
      <c r="I9" s="5">
        <v>1952996.09</v>
      </c>
      <c r="J9" s="5">
        <v>1995990.74</v>
      </c>
      <c r="K9" s="5">
        <v>165217.54</v>
      </c>
      <c r="L9" s="5">
        <v>0</v>
      </c>
      <c r="M9" s="5">
        <v>0</v>
      </c>
      <c r="N9" s="5">
        <f>D8*50/100</f>
        <v>1583751.0099999998</v>
      </c>
      <c r="O9" s="5">
        <f>D9*30/100</f>
        <v>1230818.487</v>
      </c>
      <c r="P9" s="5">
        <f>D9-K9-N9-O9</f>
        <v>1122941.2530000003</v>
      </c>
      <c r="Q9" s="4"/>
    </row>
    <row r="10" spans="1:17" ht="43.5" customHeight="1" x14ac:dyDescent="0.2">
      <c r="A10" s="4">
        <v>6</v>
      </c>
      <c r="B10" s="6" t="s">
        <v>4</v>
      </c>
      <c r="C10" s="15" t="s">
        <v>29</v>
      </c>
      <c r="D10" s="11">
        <f t="shared" si="0"/>
        <v>5601078.0899999999</v>
      </c>
      <c r="E10" s="11">
        <f t="shared" si="1"/>
        <v>5357438.1499999994</v>
      </c>
      <c r="F10" s="5">
        <v>4553822.4000000004</v>
      </c>
      <c r="G10" s="5">
        <v>696466.94</v>
      </c>
      <c r="H10" s="5">
        <v>107148.81</v>
      </c>
      <c r="I10" s="5">
        <v>243639.94</v>
      </c>
      <c r="J10" s="5">
        <v>350788.75</v>
      </c>
      <c r="K10" s="5">
        <v>0</v>
      </c>
      <c r="L10" s="5">
        <v>0</v>
      </c>
      <c r="M10" s="5">
        <v>0</v>
      </c>
      <c r="N10" s="5">
        <f>D10*40/100</f>
        <v>2240431.236</v>
      </c>
      <c r="O10" s="5">
        <f>D10*30/100</f>
        <v>1680323.4269999999</v>
      </c>
      <c r="P10" s="5">
        <f>D10-N10-O10</f>
        <v>1680323.4269999999</v>
      </c>
      <c r="Q10" s="4"/>
    </row>
    <row r="11" spans="1:17" ht="45" customHeight="1" x14ac:dyDescent="0.2">
      <c r="A11" s="4">
        <v>7</v>
      </c>
      <c r="B11" s="9" t="s">
        <v>3</v>
      </c>
      <c r="C11" s="15" t="s">
        <v>30</v>
      </c>
      <c r="D11" s="11">
        <f t="shared" si="0"/>
        <v>50426627.349999994</v>
      </c>
      <c r="E11" s="11">
        <f t="shared" si="1"/>
        <v>43301627.349999994</v>
      </c>
      <c r="F11" s="5">
        <v>36806383.25</v>
      </c>
      <c r="G11" s="5">
        <v>5629211.5499999998</v>
      </c>
      <c r="H11" s="5">
        <v>866032.55</v>
      </c>
      <c r="I11" s="5">
        <v>7125000</v>
      </c>
      <c r="J11" s="5">
        <v>7991032.5499999998</v>
      </c>
      <c r="K11" s="5">
        <v>3570</v>
      </c>
      <c r="L11" s="5">
        <v>0</v>
      </c>
      <c r="M11" s="5">
        <v>0</v>
      </c>
      <c r="N11" s="5">
        <f>D11*20/100</f>
        <v>10085325.469999999</v>
      </c>
      <c r="O11" s="5">
        <f>D11*60/100</f>
        <v>30255976.409999996</v>
      </c>
      <c r="P11" s="5">
        <f>D11-K11-N11-O11</f>
        <v>10081755.469999999</v>
      </c>
      <c r="Q11" s="4"/>
    </row>
    <row r="12" spans="1:17" ht="41.25" customHeight="1" x14ac:dyDescent="0.2">
      <c r="A12" s="4">
        <v>8</v>
      </c>
      <c r="B12" s="10" t="s">
        <v>2</v>
      </c>
      <c r="C12" s="15" t="s">
        <v>28</v>
      </c>
      <c r="D12" s="11">
        <f t="shared" si="0"/>
        <v>9134151.25</v>
      </c>
      <c r="E12" s="11">
        <f t="shared" si="1"/>
        <v>7513488.9300000006</v>
      </c>
      <c r="F12" s="5">
        <v>6386465.5899999999</v>
      </c>
      <c r="G12" s="5">
        <v>976753.56</v>
      </c>
      <c r="H12" s="5">
        <v>150269.78</v>
      </c>
      <c r="I12" s="5">
        <v>1620662.32</v>
      </c>
      <c r="J12" s="5">
        <v>1770932.1</v>
      </c>
      <c r="K12" s="5">
        <v>1656756.45</v>
      </c>
      <c r="L12" s="5">
        <v>1642107.11</v>
      </c>
      <c r="M12" s="5">
        <v>0</v>
      </c>
      <c r="N12" s="5">
        <f>D12*60/100</f>
        <v>5480490.75</v>
      </c>
      <c r="O12" s="5">
        <f>D12-K12-N12</f>
        <v>1996904.0499999998</v>
      </c>
      <c r="P12" s="5">
        <v>0</v>
      </c>
      <c r="Q12" s="4"/>
    </row>
    <row r="13" spans="1:17" ht="45.75" customHeight="1" x14ac:dyDescent="0.2">
      <c r="A13" s="4">
        <v>9</v>
      </c>
      <c r="B13" s="9" t="s">
        <v>1</v>
      </c>
      <c r="C13" s="15" t="s">
        <v>32</v>
      </c>
      <c r="D13" s="11">
        <f t="shared" si="0"/>
        <v>3138482.38</v>
      </c>
      <c r="E13" s="11">
        <f t="shared" si="1"/>
        <v>3138482.38</v>
      </c>
      <c r="F13" s="5">
        <v>2721869.68</v>
      </c>
      <c r="G13" s="5">
        <v>361064.38</v>
      </c>
      <c r="H13" s="5">
        <v>55548.32</v>
      </c>
      <c r="I13" s="5">
        <v>0</v>
      </c>
      <c r="J13" s="5">
        <v>55548.32</v>
      </c>
      <c r="K13" s="5">
        <v>292585.46999999997</v>
      </c>
      <c r="L13" s="5">
        <v>372284.82</v>
      </c>
      <c r="M13" s="5">
        <v>0</v>
      </c>
      <c r="N13" s="5">
        <f>D13*50/100</f>
        <v>1569241.19</v>
      </c>
      <c r="O13" s="5">
        <f>D13-K13-N13</f>
        <v>1276655.7200000002</v>
      </c>
      <c r="P13" s="5">
        <v>0</v>
      </c>
      <c r="Q13" s="4"/>
    </row>
    <row r="14" spans="1:17" s="1" customFormat="1" ht="23.25" customHeight="1" x14ac:dyDescent="0.2">
      <c r="A14" s="2"/>
      <c r="B14" s="3" t="s">
        <v>0</v>
      </c>
      <c r="C14" s="2"/>
      <c r="D14" s="12">
        <f t="shared" ref="D14:P14" si="2">SUM(D5:D13)</f>
        <v>214449366.69</v>
      </c>
      <c r="E14" s="12">
        <f t="shared" si="2"/>
        <v>190537512.38</v>
      </c>
      <c r="F14" s="12">
        <f t="shared" si="2"/>
        <v>162011045.15000001</v>
      </c>
      <c r="G14" s="12">
        <f t="shared" si="2"/>
        <v>24722938.210000001</v>
      </c>
      <c r="H14" s="12">
        <f t="shared" si="2"/>
        <v>3803529.0199999996</v>
      </c>
      <c r="I14" s="12">
        <f t="shared" si="2"/>
        <v>23911854.310000002</v>
      </c>
      <c r="J14" s="12">
        <f t="shared" si="2"/>
        <v>27715383.330000002</v>
      </c>
      <c r="K14" s="12">
        <f t="shared" si="2"/>
        <v>4538984.0699999994</v>
      </c>
      <c r="L14" s="12">
        <f t="shared" si="2"/>
        <v>3882965.64</v>
      </c>
      <c r="M14" s="12">
        <f t="shared" si="2"/>
        <v>0</v>
      </c>
      <c r="N14" s="12">
        <f t="shared" si="2"/>
        <v>132015120.60249999</v>
      </c>
      <c r="O14" s="12">
        <f t="shared" si="2"/>
        <v>54071754.174499989</v>
      </c>
      <c r="P14" s="12">
        <f t="shared" si="2"/>
        <v>23823507.84299998</v>
      </c>
      <c r="Q14" s="12"/>
    </row>
    <row r="15" spans="1:17" x14ac:dyDescent="0.2">
      <c r="E15" s="1"/>
      <c r="F15" s="1"/>
      <c r="I15" s="1"/>
    </row>
    <row r="16" spans="1:17" x14ac:dyDescent="0.2">
      <c r="H16" s="1"/>
      <c r="L16" s="1"/>
      <c r="M16" s="22"/>
      <c r="N16" s="23"/>
      <c r="O16" s="23"/>
      <c r="P16" s="23"/>
    </row>
    <row r="17" spans="13:16" x14ac:dyDescent="0.2">
      <c r="M17" s="24"/>
      <c r="N17" s="22"/>
      <c r="O17" s="22"/>
      <c r="P17" s="22"/>
    </row>
    <row r="18" spans="13:16" x14ac:dyDescent="0.2">
      <c r="M18" s="25"/>
      <c r="N18" s="22"/>
      <c r="O18" s="25"/>
      <c r="P18" s="25"/>
    </row>
  </sheetData>
  <mergeCells count="12">
    <mergeCell ref="A3:A4"/>
    <mergeCell ref="B3:B4"/>
    <mergeCell ref="C3:C4"/>
    <mergeCell ref="D3:D4"/>
    <mergeCell ref="E3:H3"/>
    <mergeCell ref="Q3:Q4"/>
    <mergeCell ref="J3:J4"/>
    <mergeCell ref="N3:P3"/>
    <mergeCell ref="I3:I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SituatieFEN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2020-05-05T12:03:07Z</dcterms:created>
  <dcterms:modified xsi:type="dcterms:W3CDTF">2020-05-27T09:47:28Z</dcterms:modified>
</cp:coreProperties>
</file>